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updateLinks="never" codeName="ThisWorkbook" defaultThemeVersion="124226"/>
  <mc:AlternateContent xmlns:mc="http://schemas.openxmlformats.org/markup-compatibility/2006">
    <mc:Choice Requires="x15">
      <x15ac:absPath xmlns:x15ac="http://schemas.microsoft.com/office/spreadsheetml/2010/11/ac" url="https://salix365.sharepoint.com/Tec/Docs/K. Project Compliance tools &amp; Business case template/1. Project compliance tools/1. Compliance tools - Master/Wales/"/>
    </mc:Choice>
  </mc:AlternateContent>
  <xr:revisionPtr revIDLastSave="65" documentId="13_ncr:1_{0B510E51-FC72-4898-A5DB-7EE153E0229A}" xr6:coauthVersionLast="46" xr6:coauthVersionMax="46" xr10:uidLastSave="{E4F41DF4-4F83-40EA-8028-C59C10B527D3}"/>
  <bookViews>
    <workbookView xWindow="-28920" yWindow="-120" windowWidth="29040" windowHeight="15840" tabRatio="878" activeTab="3" xr2:uid="{00000000-000D-0000-FFFF-FFFF00000000}"/>
  </bookViews>
  <sheets>
    <sheet name="Guidance Notes" sheetId="17" r:id="rId1"/>
    <sheet name="Pre-application checks" sheetId="133" r:id="rId2"/>
    <sheet name="Programme details" sheetId="134" r:id="rId3"/>
    <sheet name="ECM 1" sheetId="65" r:id="rId4"/>
    <sheet name="ECM 2" sheetId="149" r:id="rId5"/>
    <sheet name="ECM 3" sheetId="150" r:id="rId6"/>
    <sheet name="ECM 4" sheetId="151" r:id="rId7"/>
    <sheet name="ECM 5" sheetId="152" r:id="rId8"/>
    <sheet name="ECM 6" sheetId="153" r:id="rId9"/>
    <sheet name="ECM 7" sheetId="154" r:id="rId10"/>
    <sheet name="ECM 8" sheetId="155" r:id="rId11"/>
    <sheet name="ECM 9" sheetId="156" r:id="rId12"/>
    <sheet name="ECM 10" sheetId="157" r:id="rId13"/>
    <sheet name="Technology List &amp; Con. Factors" sheetId="6" r:id="rId14"/>
    <sheet name="Persistence Factor Model" sheetId="64" r:id="rId15"/>
    <sheet name="Assessment Form" sheetId="148" r:id="rId16"/>
    <sheet name="Assessment Form (Pre-tender)" sheetId="158" r:id="rId17"/>
    <sheet name="Technologies Under Review" sheetId="132" r:id="rId18"/>
    <sheet name="Revision History" sheetId="135" r:id="rId19"/>
    <sheet name="Backing sheet" sheetId="8" state="hidden" r:id="rId20"/>
    <sheet name="Compliancy" sheetId="43" state="hidden"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17" hidden="1">'Technologies Under Review'!$B$4:$D$17</definedName>
    <definedName name="_xlnm._FilterDatabase" localSheetId="13" hidden="1">'Technology List &amp; Con. Factors'!$B$3:$D$118</definedName>
    <definedName name="BMS">'Technology List &amp; Con. Factors'!$C$11:$C$13</definedName>
    <definedName name="Boilers">'Technology List &amp; Con. Factors'!$C$4:$C$10</definedName>
    <definedName name="CHP" localSheetId="15">'[1]Technology List &amp; Con. Factors'!$C$14:$C$17</definedName>
    <definedName name="CHP" localSheetId="16">'[2]Technology List &amp; Con. Factors'!$C$15:$C$18</definedName>
    <definedName name="CHP" localSheetId="1">'[3]Technology List &amp; Con. Factors'!$C$14:$C$17</definedName>
    <definedName name="CHP" localSheetId="2">'[3]Technology List &amp; Con. Factors'!$C$14:$C$17</definedName>
    <definedName name="CHP">'Technology List &amp; Con. Factors'!$C$14:$C$17</definedName>
    <definedName name="CO2_factors" localSheetId="15">'[4]Technology List'!$I$4:$J$13</definedName>
    <definedName name="CO2_factors" localSheetId="16">'[5]Technology List'!$I$4:$J$13</definedName>
    <definedName name="CO2_factors" localSheetId="1">'[3]Technology List &amp; Con. Factors'!$F$4:$G$13</definedName>
    <definedName name="CO2_factors" localSheetId="2">'[3]Technology List &amp; Con. Factors'!$F$4:$G$13</definedName>
    <definedName name="CO2_factors" localSheetId="18">#REF!</definedName>
    <definedName name="CO2_factors">'Technology List &amp; Con. Factors'!$F$4:$G$13</definedName>
    <definedName name="Compressor">'Technology List &amp; Con. Factors'!$C$18</definedName>
    <definedName name="Cooling">'Technology List &amp; Con. Factors'!$C$31:$C$35</definedName>
    <definedName name="EfW" localSheetId="18">#REF!</definedName>
    <definedName name="EfW">'Technology List &amp; Con. Factors'!$C$37:$C$38</definedName>
    <definedName name="Emergency_Services">'Technology List &amp; Con. Factors'!$Q$4:$Q$15</definedName>
    <definedName name="Energy_Types" localSheetId="15">'[4]Technology List'!$I$4:$I$13</definedName>
    <definedName name="Energy_Types" localSheetId="16">'[5]Technology List'!$I$4:$I$13</definedName>
    <definedName name="Energy_Types" localSheetId="1">'[3]Technology List &amp; Con. Factors'!$F$4:$F$13</definedName>
    <definedName name="Energy_Types" localSheetId="2">'[3]Technology List &amp; Con. Factors'!$F$4:$F$13</definedName>
    <definedName name="Energy_Types" localSheetId="18">'[6]Technology List &amp; Con. Fact'!$F$4:$F$13</definedName>
    <definedName name="Energy_Types">'Technology List &amp; Con. Factors'!$F$4:$F$13</definedName>
    <definedName name="FPrice" localSheetId="16">'[7]Lookup Table'!$G$15:$G$87</definedName>
    <definedName name="FPrice">'[8]Lookup Table'!$G$15:$G$87</definedName>
    <definedName name="Fuel_type" localSheetId="16">'[9]Technology List &amp; Con. Factors'!$F$5:$F$14</definedName>
    <definedName name="Fuel_type">'[10]Technology List &amp; Con. Factors'!$F$5:$F$14</definedName>
    <definedName name="Further_Education_Institution">'Technology List &amp; Con. Factors'!$R$4:$R$22</definedName>
    <definedName name="Hand_dryers">'Technology List &amp; Con. Factors'!$C$36</definedName>
    <definedName name="Heating">'Technology List &amp; Con. Factors'!$C$39:$C$52</definedName>
    <definedName name="Higher_Education_Institution">'Technology List &amp; Con. Factors'!$S$4:$S$22</definedName>
    <definedName name="Hot_water">'Technology List &amp; Con. Factors'!$C$53:$C$57</definedName>
    <definedName name="Insulation_building_fabric">'Technology List &amp; Con. Factors'!$C$59:$C$66</definedName>
    <definedName name="Insulation_draught_proofing">'Technology List &amp; Con. Factors'!$C$67</definedName>
    <definedName name="Insulation_other">'Technology List &amp; Con. Factors'!$C$70:$C$76</definedName>
    <definedName name="Insulation_pipework">'Technology List &amp; Con. Factors'!$C$68:$C$69</definedName>
    <definedName name="IT">'Technology List &amp; Con. Factors'!$C$19:$C$30</definedName>
    <definedName name="Kitchen">'Technology List &amp; Con. Factors'!$C$58</definedName>
    <definedName name="Lab">'Technology List &amp; Con. Factors'!$C$77:$C$86</definedName>
    <definedName name="LEDs">'Technology List &amp; Con. Factors'!$C$89:$C$90</definedName>
    <definedName name="Lighting_controls">'Technology List &amp; Con. Factors'!$C$87:$C$88</definedName>
    <definedName name="Lighting_upgrades" localSheetId="15">'[4]Technology List'!#REF!</definedName>
    <definedName name="Lighting_upgrades" localSheetId="16">'[5]Technology List'!#REF!</definedName>
    <definedName name="Lighting_upgrades" localSheetId="1">'[3]Technology List &amp; Con. Factors'!#REF!</definedName>
    <definedName name="Lighting_upgrades" localSheetId="2">'[3]Technology List &amp; Con. Factors'!#REF!</definedName>
    <definedName name="Lighting_upgrades">'Technology List &amp; Con. Factors'!#REF!</definedName>
    <definedName name="Local_Authority">'Technology List &amp; Con. Factors'!$T$4:$T$18</definedName>
    <definedName name="Motor_controls">'Technology List &amp; Con. Factors'!$C$99:$C$101</definedName>
    <definedName name="Motor_replacement">'Technology List &amp; Con. Factors'!$C$99</definedName>
    <definedName name="NHS">'Technology List &amp; Con. Factors'!$U$4:$U$14</definedName>
    <definedName name="Office">'Technology List &amp; Con. Factors'!$C$103</definedName>
    <definedName name="Operation_hours" localSheetId="16">[11]Dashboard!$D$28</definedName>
    <definedName name="Operation_hours">[12]Dashboard!$D$28</definedName>
    <definedName name="Primary_School">'Technology List &amp; Con. Factors'!$V$4:$V$15</definedName>
    <definedName name="_xlnm.Print_Area" localSheetId="15">'Assessment Form'!$B$1:$H$112</definedName>
    <definedName name="_xlnm.Print_Area" localSheetId="16">'Assessment Form (Pre-tender)'!$B$4:$H$114</definedName>
    <definedName name="_xlnm.Print_Area" localSheetId="0">'Guidance Notes'!$B$1:$F$40</definedName>
    <definedName name="_xlnm.Print_Area" localSheetId="14">'Persistence Factor Model'!$B$1:$L$4</definedName>
    <definedName name="_xlnm.Print_Area" localSheetId="1">'Pre-application checks'!$B$1:$F$31</definedName>
    <definedName name="_xlnm.Print_Area" localSheetId="2">'Programme details'!$B$1:$H$131</definedName>
    <definedName name="_xlnm.Print_Area" localSheetId="18">'Revision History'!$B$2:$E$15</definedName>
    <definedName name="_xlnm.Print_Area" localSheetId="17">'Technologies Under Review'!$B$1:$D$18</definedName>
    <definedName name="_xlnm.Print_Area" localSheetId="13">'Technology List &amp; Con. Factors'!$B$1:$D$123</definedName>
    <definedName name="_xlnm.Print_Titles" localSheetId="13">'Technology List &amp; Con. Factors'!$3:$3</definedName>
    <definedName name="Project_type" localSheetId="15">'[4]Extra look-up'!$A$3:$A$30</definedName>
    <definedName name="Project_type" localSheetId="16">'[5]Extra look-up'!$A$3:$A$30</definedName>
    <definedName name="Project_type" localSheetId="1">'[3]Technology List &amp; Con. Factors'!$M$4:$M$32</definedName>
    <definedName name="Project_type" localSheetId="2">'[3]Technology List &amp; Con. Factors'!$M$4:$M$32</definedName>
    <definedName name="Project_type" localSheetId="18">'[6]Technology List &amp; Con. Fact'!$M$4:$M$33</definedName>
    <definedName name="Project_type">'Technology List &amp; Con. Factors'!$M$4:$M$32</definedName>
    <definedName name="Renewables">'Technology List &amp; Con. Factors'!$C$104:$C$106</definedName>
    <definedName name="Secondary_School">'Technology List &amp; Con. Factors'!$W$4:$W$15</definedName>
    <definedName name="Site_consumption" localSheetId="15">[13]Example!$C$19</definedName>
    <definedName name="Site_consumption" localSheetId="16">[14]Example!$C$19</definedName>
    <definedName name="Site_consumption">[15]Example!$C$19</definedName>
    <definedName name="Street_lighting">'Technology List &amp; Con. Factors'!$C$91:$C$96</definedName>
    <definedName name="Swimming">'Technology List &amp; Con. Factors'!$C$107:$C$108</definedName>
    <definedName name="Time_switches">'Technology List &amp; Con. Factors'!$C$109</definedName>
    <definedName name="Traffic_lights">'Technology List &amp; Con. Factors'!$C$97:$C$98</definedName>
    <definedName name="Transformers">'Technology List &amp; Con. Factors'!$C$110:$C$114</definedName>
    <definedName name="Unit_cost" localSheetId="16">[11]Dashboard!$D$27</definedName>
    <definedName name="Unit_cost">[12]Dashboard!$D$27</definedName>
    <definedName name="Ventilation">'Technology List &amp; Con. Factors'!$C$115:$C$120</definedName>
    <definedName name="Voltage_management" localSheetId="16">'[16]Technology List'!#REF!</definedName>
    <definedName name="Voltage_management">'Technology List &amp; Con. Factors'!$C$121:$C$122</definedName>
    <definedName name="Voltage_reduction" localSheetId="15">'[17]Lookup Table'!#REF!</definedName>
    <definedName name="Voltage_reduction" localSheetId="16">'[18]Lookup Table'!#REF!</definedName>
    <definedName name="Voltage_reduction">'[17]Lookup Table'!#REF!</definedName>
    <definedName name="Work_Types" localSheetId="18">'[6]Technology List &amp; Con. Fact'!$C$4:$C$143</definedName>
    <definedName name="Work_Types">'Technology List &amp; Con. Factors'!$C$4:$D$117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57" l="1"/>
  <c r="G23" i="157"/>
  <c r="G24" i="156"/>
  <c r="G23" i="156"/>
  <c r="G24" i="155"/>
  <c r="G23" i="155"/>
  <c r="G24" i="154"/>
  <c r="G23" i="154"/>
  <c r="G24" i="153"/>
  <c r="G23" i="153"/>
  <c r="G24" i="152"/>
  <c r="G23" i="152"/>
  <c r="G24" i="151"/>
  <c r="G23" i="151"/>
  <c r="G24" i="150"/>
  <c r="G23" i="150"/>
  <c r="G24" i="149"/>
  <c r="G23" i="149"/>
  <c r="G24" i="65"/>
  <c r="G23" i="65"/>
  <c r="AL39" i="8"/>
  <c r="AM39" i="8"/>
  <c r="AN39" i="8"/>
  <c r="AO39" i="8"/>
  <c r="AP39" i="8"/>
  <c r="AQ39" i="8"/>
  <c r="AR39" i="8"/>
  <c r="AS39" i="8"/>
  <c r="AT39" i="8"/>
  <c r="AU39" i="8"/>
  <c r="AJ39" i="8"/>
  <c r="AK39" i="8"/>
  <c r="W39" i="8"/>
  <c r="X39" i="8"/>
  <c r="Y39" i="8"/>
  <c r="Z39" i="8"/>
  <c r="AA39" i="8"/>
  <c r="AB39" i="8"/>
  <c r="AC39" i="8"/>
  <c r="AD39" i="8"/>
  <c r="AE39" i="8"/>
  <c r="AF39" i="8"/>
  <c r="AG39" i="8"/>
  <c r="AH39" i="8"/>
  <c r="AI39" i="8"/>
  <c r="L39" i="8"/>
  <c r="M39" i="8"/>
  <c r="N39" i="8"/>
  <c r="O39" i="8"/>
  <c r="P39" i="8"/>
  <c r="Q39" i="8"/>
  <c r="R39" i="8"/>
  <c r="S39" i="8"/>
  <c r="T39" i="8"/>
  <c r="U39" i="8"/>
  <c r="V39" i="8"/>
  <c r="J39" i="8"/>
  <c r="K39" i="8"/>
  <c r="I39" i="8"/>
  <c r="H39" i="8"/>
  <c r="G39" i="8"/>
  <c r="F39" i="8"/>
  <c r="E39" i="8"/>
  <c r="C39" i="8"/>
  <c r="B39" i="8"/>
  <c r="A39" i="8"/>
  <c r="C86" i="158"/>
  <c r="C84" i="158"/>
  <c r="C10" i="158"/>
  <c r="C8" i="158"/>
  <c r="H113" i="158"/>
  <c r="C92" i="158"/>
  <c r="L84" i="158"/>
  <c r="L83" i="158"/>
  <c r="L79" i="158"/>
  <c r="L77" i="158"/>
  <c r="L76" i="158"/>
  <c r="L75" i="158"/>
  <c r="L71" i="158"/>
  <c r="L69" i="158"/>
  <c r="G67" i="158"/>
  <c r="G66" i="158"/>
  <c r="C64" i="158"/>
  <c r="C61" i="158"/>
  <c r="C58" i="158"/>
  <c r="L82" i="158" s="1"/>
  <c r="C55" i="158"/>
  <c r="L81" i="158" s="1"/>
  <c r="G51" i="158"/>
  <c r="C49" i="158"/>
  <c r="L80" i="158" s="1"/>
  <c r="C46" i="158"/>
  <c r="C43" i="158"/>
  <c r="L78" i="158" s="1"/>
  <c r="C39" i="158"/>
  <c r="C37" i="158"/>
  <c r="C35" i="158"/>
  <c r="C33" i="158"/>
  <c r="L74" i="158" s="1"/>
  <c r="G29" i="158"/>
  <c r="C27" i="158"/>
  <c r="L73" i="158" s="1"/>
  <c r="C24" i="158"/>
  <c r="L72" i="158" s="1"/>
  <c r="C21" i="158"/>
  <c r="C18" i="158"/>
  <c r="L70" i="158" s="1"/>
  <c r="C15" i="158"/>
  <c r="C45" i="157" l="1"/>
  <c r="M26" i="157"/>
  <c r="C26" i="157" s="1"/>
  <c r="I24" i="157"/>
  <c r="I23" i="157"/>
  <c r="M16" i="157"/>
  <c r="H24" i="157" s="1"/>
  <c r="L16" i="157"/>
  <c r="D12" i="157"/>
  <c r="B4" i="157"/>
  <c r="B3" i="157"/>
  <c r="C45" i="156"/>
  <c r="M26" i="156"/>
  <c r="C26" i="156" s="1"/>
  <c r="I24" i="156"/>
  <c r="I23" i="156"/>
  <c r="M16" i="156"/>
  <c r="H23" i="156" s="1"/>
  <c r="L16" i="156"/>
  <c r="D12" i="156"/>
  <c r="B4" i="156"/>
  <c r="B3" i="156"/>
  <c r="C45" i="155"/>
  <c r="M26" i="155"/>
  <c r="C26" i="155" s="1"/>
  <c r="I24" i="155"/>
  <c r="I23" i="155"/>
  <c r="M16" i="155"/>
  <c r="H23" i="155" s="1"/>
  <c r="L16" i="155"/>
  <c r="D12" i="155"/>
  <c r="B4" i="155"/>
  <c r="B3" i="155"/>
  <c r="C45" i="154"/>
  <c r="M26" i="154"/>
  <c r="C26" i="154" s="1"/>
  <c r="I24" i="154"/>
  <c r="I23" i="154"/>
  <c r="M16" i="154"/>
  <c r="H23" i="154" s="1"/>
  <c r="L16" i="154"/>
  <c r="D12" i="154"/>
  <c r="B4" i="154"/>
  <c r="B3" i="154"/>
  <c r="C45" i="153"/>
  <c r="M26" i="153"/>
  <c r="C26" i="153" s="1"/>
  <c r="I24" i="153"/>
  <c r="I23" i="153"/>
  <c r="M16" i="153"/>
  <c r="H23" i="153" s="1"/>
  <c r="L16" i="153"/>
  <c r="D12" i="153"/>
  <c r="B4" i="153"/>
  <c r="B3" i="153"/>
  <c r="C45" i="152"/>
  <c r="M26" i="152"/>
  <c r="C26" i="152" s="1"/>
  <c r="I24" i="152"/>
  <c r="I23" i="152"/>
  <c r="M16" i="152"/>
  <c r="H23" i="152" s="1"/>
  <c r="L16" i="152"/>
  <c r="D12" i="152"/>
  <c r="B4" i="152"/>
  <c r="B3" i="152"/>
  <c r="C45" i="151"/>
  <c r="M26" i="151"/>
  <c r="C26" i="151" s="1"/>
  <c r="I24" i="151"/>
  <c r="I23" i="151"/>
  <c r="M16" i="151"/>
  <c r="H24" i="151" s="1"/>
  <c r="L16" i="151"/>
  <c r="D12" i="151"/>
  <c r="B4" i="151"/>
  <c r="B3" i="151"/>
  <c r="C45" i="150"/>
  <c r="M26" i="150"/>
  <c r="C26" i="150" s="1"/>
  <c r="I24" i="150"/>
  <c r="I23" i="150"/>
  <c r="M16" i="150"/>
  <c r="H23" i="150" s="1"/>
  <c r="L16" i="150"/>
  <c r="D12" i="150"/>
  <c r="B4" i="150"/>
  <c r="B3" i="150"/>
  <c r="C45" i="149"/>
  <c r="D12" i="149" s="1"/>
  <c r="M26" i="149"/>
  <c r="C26" i="149" s="1"/>
  <c r="I24" i="149"/>
  <c r="I23" i="149"/>
  <c r="M16" i="149"/>
  <c r="H23" i="149" s="1"/>
  <c r="L16" i="149"/>
  <c r="B4" i="149"/>
  <c r="B3" i="149"/>
  <c r="H23" i="157" l="1"/>
  <c r="J23" i="157" s="1"/>
  <c r="K24" i="157"/>
  <c r="J24" i="157"/>
  <c r="K23" i="156"/>
  <c r="J23" i="156"/>
  <c r="H24" i="156"/>
  <c r="H23" i="151"/>
  <c r="J23" i="151" s="1"/>
  <c r="J23" i="155"/>
  <c r="K23" i="155"/>
  <c r="K23" i="154"/>
  <c r="J23" i="154"/>
  <c r="K23" i="153"/>
  <c r="J23" i="153"/>
  <c r="K23" i="152"/>
  <c r="J23" i="152"/>
  <c r="H24" i="152"/>
  <c r="P23" i="152" s="1"/>
  <c r="H24" i="153"/>
  <c r="P23" i="153" s="1"/>
  <c r="H24" i="154"/>
  <c r="H24" i="155"/>
  <c r="P23" i="155" s="1"/>
  <c r="K24" i="151"/>
  <c r="J24" i="151"/>
  <c r="K23" i="150"/>
  <c r="J23" i="150"/>
  <c r="H24" i="149"/>
  <c r="K24" i="149" s="1"/>
  <c r="H24" i="150"/>
  <c r="P23" i="150" s="1"/>
  <c r="J23" i="149"/>
  <c r="K23" i="149"/>
  <c r="K23" i="157" l="1"/>
  <c r="C28" i="157" s="1"/>
  <c r="C29" i="157" s="1"/>
  <c r="P23" i="157"/>
  <c r="C27" i="157"/>
  <c r="C30" i="157" s="1"/>
  <c r="K24" i="156"/>
  <c r="C28" i="156" s="1"/>
  <c r="C29" i="156" s="1"/>
  <c r="J24" i="156"/>
  <c r="C27" i="156" s="1"/>
  <c r="K23" i="151"/>
  <c r="C28" i="151" s="1"/>
  <c r="C29" i="151" s="1"/>
  <c r="P23" i="156"/>
  <c r="J24" i="149"/>
  <c r="C27" i="149" s="1"/>
  <c r="P23" i="151"/>
  <c r="C27" i="151"/>
  <c r="Q23" i="151" s="1"/>
  <c r="K24" i="155"/>
  <c r="C28" i="155" s="1"/>
  <c r="C29" i="155" s="1"/>
  <c r="J24" i="155"/>
  <c r="C27" i="155" s="1"/>
  <c r="K24" i="154"/>
  <c r="C28" i="154" s="1"/>
  <c r="C29" i="154" s="1"/>
  <c r="J24" i="154"/>
  <c r="C27" i="154" s="1"/>
  <c r="K24" i="152"/>
  <c r="C28" i="152" s="1"/>
  <c r="C29" i="152" s="1"/>
  <c r="J24" i="152"/>
  <c r="C27" i="152" s="1"/>
  <c r="K24" i="153"/>
  <c r="C28" i="153" s="1"/>
  <c r="C29" i="153" s="1"/>
  <c r="J24" i="153"/>
  <c r="C27" i="153" s="1"/>
  <c r="P23" i="154"/>
  <c r="C28" i="149"/>
  <c r="C29" i="149" s="1"/>
  <c r="P23" i="149"/>
  <c r="K24" i="150"/>
  <c r="C28" i="150" s="1"/>
  <c r="C29" i="150" s="1"/>
  <c r="J24" i="150"/>
  <c r="C27" i="150" s="1"/>
  <c r="Q23" i="157" l="1"/>
  <c r="C30" i="151"/>
  <c r="C30" i="149"/>
  <c r="Q23" i="149"/>
  <c r="Q23" i="156"/>
  <c r="C30" i="156"/>
  <c r="C30" i="153"/>
  <c r="Q23" i="153"/>
  <c r="Q23" i="154"/>
  <c r="C30" i="154"/>
  <c r="C30" i="155"/>
  <c r="Q23" i="155"/>
  <c r="Q23" i="152"/>
  <c r="C30" i="152"/>
  <c r="C30" i="150"/>
  <c r="Q23" i="150"/>
  <c r="C35" i="8" l="1"/>
  <c r="G3" i="8" l="1"/>
  <c r="AO35" i="8" l="1"/>
  <c r="AN35" i="8"/>
  <c r="AM35" i="8"/>
  <c r="AL35" i="8"/>
  <c r="AB35" i="8"/>
  <c r="AC35" i="8"/>
  <c r="AA35" i="8"/>
  <c r="Z35" i="8"/>
  <c r="Y35" i="8"/>
  <c r="X35" i="8"/>
  <c r="W35" i="8"/>
  <c r="P35" i="8"/>
  <c r="O35" i="8"/>
  <c r="N35" i="8"/>
  <c r="M35" i="8"/>
  <c r="L35" i="8"/>
  <c r="J35" i="8"/>
  <c r="I35" i="8"/>
  <c r="H35" i="8"/>
  <c r="C84" i="148" l="1"/>
  <c r="C82" i="148"/>
  <c r="C8" i="148"/>
  <c r="C6" i="148"/>
  <c r="H111" i="148"/>
  <c r="L79" i="148"/>
  <c r="L78" i="148"/>
  <c r="L76" i="148"/>
  <c r="G65" i="148"/>
  <c r="G64" i="148"/>
  <c r="AT35" i="8" s="1"/>
  <c r="C62" i="148"/>
  <c r="C59" i="148"/>
  <c r="C56" i="148"/>
  <c r="C53" i="148"/>
  <c r="AP35" i="8" s="1"/>
  <c r="G49" i="148"/>
  <c r="AK35" i="8" s="1"/>
  <c r="C47" i="148"/>
  <c r="AJ35" i="8" s="1"/>
  <c r="C44" i="148"/>
  <c r="C41" i="148"/>
  <c r="AH35" i="8" s="1"/>
  <c r="C37" i="148"/>
  <c r="C35" i="148"/>
  <c r="C33" i="148"/>
  <c r="C31" i="148"/>
  <c r="AD35" i="8" s="1"/>
  <c r="G27" i="148"/>
  <c r="V35" i="8" s="1"/>
  <c r="C25" i="148"/>
  <c r="U35" i="8" s="1"/>
  <c r="C22" i="148"/>
  <c r="T35" i="8" s="1"/>
  <c r="C19" i="148"/>
  <c r="C16" i="148"/>
  <c r="R35" i="8" s="1"/>
  <c r="C13" i="148"/>
  <c r="L81" i="148" l="1"/>
  <c r="AR35" i="8"/>
  <c r="L75" i="148"/>
  <c r="AG35" i="8"/>
  <c r="L67" i="148"/>
  <c r="Q35" i="8"/>
  <c r="L82" i="148"/>
  <c r="AS35" i="8"/>
  <c r="L69" i="148"/>
  <c r="S35" i="8"/>
  <c r="L77" i="148"/>
  <c r="AI35" i="8"/>
  <c r="L74" i="148"/>
  <c r="AF35" i="8"/>
  <c r="L70" i="148"/>
  <c r="L71" i="148"/>
  <c r="C90" i="148"/>
  <c r="AU35" i="8"/>
  <c r="L68" i="148"/>
  <c r="L73" i="148"/>
  <c r="AE35" i="8"/>
  <c r="L80" i="148"/>
  <c r="AQ35" i="8"/>
  <c r="L72" i="148"/>
  <c r="F124" i="134"/>
  <c r="K35" i="8" s="1"/>
  <c r="B35" i="8" l="1"/>
  <c r="A35" i="8"/>
  <c r="F39" i="17" l="1"/>
  <c r="J59" i="157" l="1"/>
  <c r="J59" i="156"/>
  <c r="J59" i="155"/>
  <c r="J59" i="154"/>
  <c r="J59" i="153"/>
  <c r="J59" i="152"/>
  <c r="J59" i="149"/>
  <c r="J59" i="151"/>
  <c r="J59" i="150"/>
  <c r="F30" i="133"/>
  <c r="G129" i="134"/>
  <c r="AE5" i="6"/>
  <c r="I3" i="8" l="1"/>
  <c r="I24" i="65" l="1"/>
  <c r="S19" i="8"/>
  <c r="S23" i="8"/>
  <c r="S21" i="8"/>
  <c r="S17" i="8"/>
  <c r="S25" i="8"/>
  <c r="F3" i="8" l="1"/>
  <c r="C3" i="8"/>
  <c r="B3" i="8"/>
  <c r="J54" i="134"/>
  <c r="D53" i="134"/>
  <c r="E54" i="134"/>
  <c r="J52" i="134"/>
  <c r="E53" i="134"/>
  <c r="C53" i="134"/>
  <c r="D52" i="134"/>
  <c r="J53" i="134"/>
  <c r="C52" i="134"/>
  <c r="E52" i="134"/>
  <c r="C54" i="134"/>
  <c r="J3" i="8" l="1"/>
  <c r="D3" i="8" l="1"/>
  <c r="D13" i="43" l="1"/>
  <c r="B11" i="43"/>
  <c r="H2" i="43"/>
  <c r="D14" i="8"/>
  <c r="D22" i="8"/>
  <c r="D10" i="8"/>
  <c r="D23" i="8"/>
  <c r="D21" i="8"/>
  <c r="D11" i="8"/>
  <c r="D19" i="8"/>
  <c r="D27" i="8"/>
  <c r="D26" i="8"/>
  <c r="D13" i="8"/>
  <c r="D17" i="8"/>
  <c r="D12" i="8"/>
  <c r="D16" i="8"/>
  <c r="D24" i="8"/>
  <c r="D20" i="8"/>
  <c r="D25" i="8"/>
  <c r="D15" i="8"/>
  <c r="D18" i="8"/>
  <c r="D28" i="8"/>
  <c r="B125" i="134" l="1"/>
  <c r="B75" i="134"/>
  <c r="B39" i="134"/>
  <c r="B3" i="134"/>
  <c r="E49" i="134"/>
  <c r="E48" i="134"/>
  <c r="J50" i="134"/>
  <c r="C50" i="134"/>
  <c r="E46" i="134"/>
  <c r="C45" i="134"/>
  <c r="J47" i="134"/>
  <c r="E47" i="134"/>
  <c r="E50" i="134"/>
  <c r="J46" i="134"/>
  <c r="J51" i="134"/>
  <c r="E45" i="134"/>
  <c r="C47" i="134"/>
  <c r="C51" i="134"/>
  <c r="C48" i="134"/>
  <c r="E51" i="134"/>
  <c r="J48" i="134"/>
  <c r="C46" i="134"/>
  <c r="C49" i="134"/>
  <c r="J49" i="134"/>
  <c r="J45" i="134"/>
  <c r="E55" i="134" l="1"/>
  <c r="J55" i="134"/>
  <c r="C61" i="134" s="1"/>
  <c r="B3" i="133"/>
  <c r="C57" i="134" l="1"/>
  <c r="L3" i="8"/>
  <c r="E35" i="8" s="1"/>
  <c r="D18" i="132"/>
  <c r="O22" i="8"/>
  <c r="D48" i="134"/>
  <c r="N23" i="8"/>
  <c r="O18" i="8"/>
  <c r="O17" i="8"/>
  <c r="N22" i="8"/>
  <c r="N19" i="8"/>
  <c r="D47" i="134"/>
  <c r="O13" i="8"/>
  <c r="D49" i="134"/>
  <c r="N12" i="8"/>
  <c r="D54" i="134"/>
  <c r="N15" i="8"/>
  <c r="S13" i="8"/>
  <c r="N24" i="8"/>
  <c r="N14" i="8"/>
  <c r="D50" i="134"/>
  <c r="N17" i="8"/>
  <c r="O11" i="8"/>
  <c r="O20" i="8"/>
  <c r="O21" i="8"/>
  <c r="N26" i="8"/>
  <c r="O26" i="8"/>
  <c r="S27" i="8"/>
  <c r="N28" i="8"/>
  <c r="N27" i="8"/>
  <c r="O23" i="8"/>
  <c r="N13" i="8"/>
  <c r="O24" i="8"/>
  <c r="S15" i="8"/>
  <c r="N21" i="8"/>
  <c r="D51" i="134"/>
  <c r="O19" i="8"/>
  <c r="S11" i="8"/>
  <c r="N20" i="8"/>
  <c r="N11" i="8"/>
  <c r="O28" i="8"/>
  <c r="N16" i="8"/>
  <c r="N25" i="8"/>
  <c r="N18" i="8"/>
  <c r="D46" i="134"/>
  <c r="I2" i="43" l="1"/>
  <c r="F50" i="134"/>
  <c r="O12" i="8"/>
  <c r="O16" i="8"/>
  <c r="P19" i="8"/>
  <c r="P18" i="8"/>
  <c r="P24" i="8"/>
  <c r="P12" i="8"/>
  <c r="P17" i="8"/>
  <c r="P27" i="8"/>
  <c r="P28" i="8"/>
  <c r="O14" i="8"/>
  <c r="P20" i="8"/>
  <c r="P26" i="8"/>
  <c r="O27" i="8"/>
  <c r="F52" i="134"/>
  <c r="P15" i="8"/>
  <c r="P25" i="8"/>
  <c r="O15" i="8"/>
  <c r="F51" i="134"/>
  <c r="P22" i="8"/>
  <c r="P11" i="8"/>
  <c r="P21" i="8"/>
  <c r="P14" i="8"/>
  <c r="O25" i="8"/>
  <c r="P23" i="8"/>
  <c r="F49" i="134"/>
  <c r="P16" i="8"/>
  <c r="P13" i="8"/>
  <c r="H52" i="134" l="1"/>
  <c r="Q24" i="8"/>
  <c r="Q23" i="8"/>
  <c r="Q18" i="8"/>
  <c r="Q17" i="8"/>
  <c r="Q22" i="8"/>
  <c r="Q21" i="8"/>
  <c r="Q19" i="8"/>
  <c r="Q20" i="8"/>
  <c r="Q16" i="8"/>
  <c r="Q15" i="8"/>
  <c r="Q14" i="8"/>
  <c r="Q13" i="8"/>
  <c r="Q12" i="8"/>
  <c r="Q11" i="8"/>
  <c r="H50" i="134"/>
  <c r="H49" i="134"/>
  <c r="H51" i="134"/>
  <c r="Q27" i="8"/>
  <c r="Q28" i="8"/>
  <c r="Q25" i="8"/>
  <c r="Q26" i="8"/>
  <c r="AF5" i="6"/>
  <c r="Y4" i="6" s="1"/>
  <c r="G46" i="134"/>
  <c r="G54" i="134"/>
  <c r="F46" i="134"/>
  <c r="F47" i="134"/>
  <c r="F54" i="134"/>
  <c r="G52" i="134"/>
  <c r="G48" i="134"/>
  <c r="F53" i="134"/>
  <c r="G50" i="134"/>
  <c r="G53" i="134"/>
  <c r="F48" i="134"/>
  <c r="G47" i="134"/>
  <c r="G49" i="134"/>
  <c r="G51" i="134"/>
  <c r="H47" i="134" l="1"/>
  <c r="H46" i="134"/>
  <c r="H54" i="134"/>
  <c r="H53" i="134"/>
  <c r="H48" i="134"/>
  <c r="I47" i="134"/>
  <c r="G12" i="8"/>
  <c r="F9" i="8"/>
  <c r="F17" i="8"/>
  <c r="G15" i="8"/>
  <c r="F16" i="8"/>
  <c r="G23" i="8"/>
  <c r="F27" i="8"/>
  <c r="F12" i="8"/>
  <c r="F14" i="8"/>
  <c r="F25" i="8"/>
  <c r="F13" i="8"/>
  <c r="I52" i="134"/>
  <c r="I50" i="134"/>
  <c r="G11" i="8"/>
  <c r="G18" i="8"/>
  <c r="F21" i="8"/>
  <c r="I48" i="134"/>
  <c r="F18" i="8"/>
  <c r="I53" i="134"/>
  <c r="F28" i="8"/>
  <c r="G24" i="8"/>
  <c r="G14" i="8"/>
  <c r="G17" i="8"/>
  <c r="F20" i="8"/>
  <c r="F11" i="8"/>
  <c r="I54" i="134"/>
  <c r="G22" i="8"/>
  <c r="G20" i="8"/>
  <c r="F26" i="8"/>
  <c r="F10" i="8"/>
  <c r="G25" i="8"/>
  <c r="I51" i="134"/>
  <c r="F23" i="8"/>
  <c r="G19" i="8"/>
  <c r="G13" i="8"/>
  <c r="G27" i="8"/>
  <c r="I49" i="134"/>
  <c r="E10" i="8"/>
  <c r="F22" i="8"/>
  <c r="I46" i="134"/>
  <c r="F19" i="8"/>
  <c r="G16" i="8"/>
  <c r="G26" i="8"/>
  <c r="G28" i="8"/>
  <c r="F24" i="8"/>
  <c r="F15" i="8"/>
  <c r="G21" i="8"/>
  <c r="P3" i="8" l="1"/>
  <c r="G9" i="8"/>
  <c r="G10" i="8"/>
  <c r="Q3" i="8" l="1"/>
  <c r="M26" i="65"/>
  <c r="C26" i="65" s="1"/>
  <c r="N9" i="8"/>
  <c r="N10" i="8"/>
  <c r="AB3" i="8" l="1"/>
  <c r="B28" i="8"/>
  <c r="B27" i="8"/>
  <c r="B26" i="8"/>
  <c r="B25" i="8"/>
  <c r="B24" i="8"/>
  <c r="B23" i="8"/>
  <c r="B22" i="8"/>
  <c r="B21" i="8"/>
  <c r="B20" i="8"/>
  <c r="B19" i="8"/>
  <c r="B18" i="8"/>
  <c r="B17" i="8"/>
  <c r="B16" i="8"/>
  <c r="B15" i="8"/>
  <c r="I19" i="8"/>
  <c r="I25" i="8"/>
  <c r="K27" i="8"/>
  <c r="E22" i="8"/>
  <c r="K20" i="8"/>
  <c r="I18" i="8"/>
  <c r="J28" i="8"/>
  <c r="K21" i="8"/>
  <c r="I26" i="8"/>
  <c r="K25" i="8"/>
  <c r="E20" i="8"/>
  <c r="I15" i="8"/>
  <c r="I23" i="8"/>
  <c r="K15" i="8"/>
  <c r="E24" i="8"/>
  <c r="J22" i="8"/>
  <c r="K23" i="8"/>
  <c r="K28" i="8"/>
  <c r="E28" i="8"/>
  <c r="E16" i="8"/>
  <c r="E17" i="8"/>
  <c r="H20" i="8"/>
  <c r="I24" i="8"/>
  <c r="I16" i="8"/>
  <c r="H22" i="8"/>
  <c r="H19" i="8"/>
  <c r="I21" i="8"/>
  <c r="J18" i="8"/>
  <c r="J19" i="8"/>
  <c r="J21" i="8"/>
  <c r="H23" i="8"/>
  <c r="H26" i="8"/>
  <c r="E23" i="8"/>
  <c r="I20" i="8"/>
  <c r="I22" i="8"/>
  <c r="H17" i="8"/>
  <c r="H21" i="8"/>
  <c r="J27" i="8"/>
  <c r="H16" i="8"/>
  <c r="J25" i="8"/>
  <c r="K16" i="8"/>
  <c r="H25" i="8"/>
  <c r="J17" i="8"/>
  <c r="J24" i="8"/>
  <c r="I27" i="8"/>
  <c r="I17" i="8"/>
  <c r="E19" i="8"/>
  <c r="E27" i="8"/>
  <c r="K17" i="8"/>
  <c r="E26" i="8"/>
  <c r="H27" i="8"/>
  <c r="H24" i="8"/>
  <c r="J16" i="8"/>
  <c r="K26" i="8"/>
  <c r="K22" i="8"/>
  <c r="E25" i="8"/>
  <c r="I28" i="8"/>
  <c r="H28" i="8"/>
  <c r="J26" i="8"/>
  <c r="J23" i="8"/>
  <c r="E21" i="8"/>
  <c r="E15" i="8"/>
  <c r="K24" i="8"/>
  <c r="H15" i="8"/>
  <c r="K19" i="8"/>
  <c r="E18" i="8"/>
  <c r="K18" i="8"/>
  <c r="H18" i="8"/>
  <c r="J15" i="8"/>
  <c r="V15" i="8" l="1"/>
  <c r="V16" i="8"/>
  <c r="V17" i="8"/>
  <c r="V18" i="8"/>
  <c r="V20" i="8"/>
  <c r="V19" i="8"/>
  <c r="V21" i="8"/>
  <c r="V22" i="8"/>
  <c r="V24" i="8"/>
  <c r="V23" i="8"/>
  <c r="V26" i="8"/>
  <c r="V25" i="8"/>
  <c r="V27" i="8"/>
  <c r="V28" i="8"/>
  <c r="L27" i="8"/>
  <c r="M27" i="8" s="1"/>
  <c r="L28" i="8"/>
  <c r="M28" i="8" s="1"/>
  <c r="L25" i="8"/>
  <c r="M25" i="8" s="1"/>
  <c r="L26" i="8"/>
  <c r="M26" i="8" s="1"/>
  <c r="L23" i="8"/>
  <c r="M23" i="8" s="1"/>
  <c r="L24" i="8"/>
  <c r="M24" i="8" s="1"/>
  <c r="L21" i="8"/>
  <c r="M21" i="8" s="1"/>
  <c r="L22" i="8"/>
  <c r="M22" i="8" s="1"/>
  <c r="L19" i="8"/>
  <c r="M19" i="8" s="1"/>
  <c r="L17" i="8"/>
  <c r="M17" i="8" s="1"/>
  <c r="L18" i="8"/>
  <c r="M18" i="8" s="1"/>
  <c r="L15" i="8"/>
  <c r="M15" i="8" s="1"/>
  <c r="L16" i="8"/>
  <c r="M16" i="8" s="1"/>
  <c r="J20" i="8"/>
  <c r="L20" i="8" l="1"/>
  <c r="M20" i="8" s="1"/>
  <c r="C45" i="65" l="1"/>
  <c r="S9" i="8"/>
  <c r="D45" i="134"/>
  <c r="S29" i="8" l="1"/>
  <c r="L16" i="65"/>
  <c r="J59" i="65" l="1"/>
  <c r="R28" i="8"/>
  <c r="R26" i="8"/>
  <c r="R24" i="8"/>
  <c r="R22" i="8"/>
  <c r="R20" i="8"/>
  <c r="R18" i="8"/>
  <c r="R16" i="8"/>
  <c r="R27" i="8" l="1"/>
  <c r="R25" i="8"/>
  <c r="R23" i="8"/>
  <c r="R21" i="8"/>
  <c r="R19" i="8"/>
  <c r="R17" i="8"/>
  <c r="R15" i="8"/>
  <c r="B9" i="8" l="1"/>
  <c r="B10" i="8"/>
  <c r="B11" i="8"/>
  <c r="B12" i="8"/>
  <c r="B13" i="8"/>
  <c r="B14" i="8"/>
  <c r="J13" i="8"/>
  <c r="E9" i="8"/>
  <c r="E14" i="8"/>
  <c r="K14" i="8"/>
  <c r="E12" i="8"/>
  <c r="J10" i="8"/>
  <c r="H11" i="8"/>
  <c r="K11" i="8"/>
  <c r="H13" i="8"/>
  <c r="H14" i="8"/>
  <c r="K9" i="8"/>
  <c r="K12" i="8"/>
  <c r="I9" i="8"/>
  <c r="J14" i="8"/>
  <c r="I11" i="8"/>
  <c r="I10" i="8"/>
  <c r="I14" i="8"/>
  <c r="D9" i="8"/>
  <c r="E11" i="8"/>
  <c r="E13" i="8"/>
  <c r="H9" i="8"/>
  <c r="I12" i="8"/>
  <c r="J12" i="8"/>
  <c r="K10" i="8"/>
  <c r="H10" i="8"/>
  <c r="J9" i="8"/>
  <c r="J11" i="8"/>
  <c r="K13" i="8"/>
  <c r="I13" i="8"/>
  <c r="H12" i="8"/>
  <c r="U3" i="8" l="1"/>
  <c r="T3" i="8"/>
  <c r="S3" i="8"/>
  <c r="G35" i="8" s="1"/>
  <c r="R3" i="8"/>
  <c r="F35" i="8" s="1"/>
  <c r="O3" i="8"/>
  <c r="N3" i="8"/>
  <c r="V10" i="8"/>
  <c r="V12" i="8"/>
  <c r="V13" i="8"/>
  <c r="V11" i="8"/>
  <c r="V14" i="8"/>
  <c r="V9" i="8"/>
  <c r="L12" i="8"/>
  <c r="M12" i="8" s="1"/>
  <c r="L10" i="8"/>
  <c r="M10" i="8" s="1"/>
  <c r="L14" i="8"/>
  <c r="R13" i="8"/>
  <c r="L13" i="8"/>
  <c r="M13" i="8" s="1"/>
  <c r="R11" i="8"/>
  <c r="R12" i="8"/>
  <c r="R14" i="8"/>
  <c r="L9" i="8"/>
  <c r="M9" i="8" s="1"/>
  <c r="L11" i="8"/>
  <c r="B3" i="65"/>
  <c r="B4" i="65"/>
  <c r="M16" i="65"/>
  <c r="M14" i="8" l="1"/>
  <c r="M11" i="8"/>
  <c r="U10" i="8"/>
  <c r="U14" i="8"/>
  <c r="H24" i="65"/>
  <c r="U22" i="8"/>
  <c r="U26" i="8"/>
  <c r="U23" i="8"/>
  <c r="U27" i="8"/>
  <c r="U21" i="8"/>
  <c r="U17" i="8"/>
  <c r="U19" i="8"/>
  <c r="U20" i="8"/>
  <c r="U15" i="8"/>
  <c r="U28" i="8"/>
  <c r="U24" i="8"/>
  <c r="U25" i="8"/>
  <c r="U16" i="8"/>
  <c r="U18" i="8"/>
  <c r="U11" i="8"/>
  <c r="U13" i="8"/>
  <c r="U12" i="8"/>
  <c r="H23" i="65"/>
  <c r="I23" i="65" s="1"/>
  <c r="D12" i="65"/>
  <c r="W3" i="8" l="1"/>
  <c r="V3" i="8"/>
  <c r="J23" i="65"/>
  <c r="J24" i="65"/>
  <c r="K24" i="65"/>
  <c r="K23" i="65"/>
  <c r="P23" i="65"/>
  <c r="P10" i="8"/>
  <c r="O10" i="8"/>
  <c r="O9" i="8"/>
  <c r="P9" i="8"/>
  <c r="P29" i="8" l="1"/>
  <c r="O29" i="8"/>
  <c r="X3" i="8" s="1"/>
  <c r="Q10" i="8"/>
  <c r="Q9" i="8"/>
  <c r="C28" i="65"/>
  <c r="C27" i="65"/>
  <c r="Q23" i="65" s="1"/>
  <c r="R10" i="8"/>
  <c r="R9" i="8"/>
  <c r="F45" i="134"/>
  <c r="I45" i="134"/>
  <c r="G45" i="134"/>
  <c r="Q29" i="8" l="1"/>
  <c r="AC3" i="8" s="1"/>
  <c r="R29" i="8"/>
  <c r="AE3" i="8" s="1"/>
  <c r="H45" i="134"/>
  <c r="C29" i="65"/>
  <c r="C30" i="65"/>
  <c r="C25" i="8" l="1"/>
  <c r="C23" i="8"/>
  <c r="C28" i="8"/>
  <c r="C16" i="8"/>
  <c r="C22" i="8"/>
  <c r="C17" i="8"/>
  <c r="C15" i="8"/>
  <c r="C19" i="8"/>
  <c r="C20" i="8"/>
  <c r="C18" i="8"/>
  <c r="C21" i="8"/>
  <c r="C24" i="8"/>
  <c r="C27" i="8"/>
  <c r="C26" i="8"/>
  <c r="C14" i="8"/>
  <c r="C13" i="8"/>
  <c r="C10" i="8"/>
  <c r="C11" i="8"/>
  <c r="U9" i="8"/>
  <c r="C9" i="8" s="1"/>
  <c r="C12" i="8"/>
  <c r="D55" i="134" l="1"/>
  <c r="C59" i="134" l="1"/>
  <c r="K3" i="8"/>
  <c r="M3" i="8" s="1"/>
  <c r="C12" i="43"/>
  <c r="B12" i="43"/>
  <c r="F55" i="134" l="1"/>
  <c r="G55" i="134"/>
  <c r="AA3" i="8" l="1"/>
  <c r="H55" i="134"/>
  <c r="C63" i="134"/>
  <c r="I55" i="134"/>
  <c r="Y3" i="8" l="1"/>
  <c r="C65" i="134"/>
  <c r="AD3" i="8" s="1"/>
  <c r="D63" i="134"/>
  <c r="C11" i="43"/>
  <c r="D123" i="6"/>
  <c r="C67" i="134" l="1"/>
  <c r="AF3" i="8" s="1"/>
  <c r="B13" i="43"/>
  <c r="C13" i="43" l="1"/>
</calcChain>
</file>

<file path=xl/sharedStrings.xml><?xml version="1.0" encoding="utf-8"?>
<sst xmlns="http://schemas.openxmlformats.org/spreadsheetml/2006/main" count="1468" uniqueCount="674">
  <si>
    <t>Name</t>
  </si>
  <si>
    <t>Job title</t>
  </si>
  <si>
    <t>City</t>
  </si>
  <si>
    <t>Post code</t>
  </si>
  <si>
    <t>Telephone</t>
  </si>
  <si>
    <t>Email</t>
  </si>
  <si>
    <t>Name of project</t>
  </si>
  <si>
    <t>Annual financial savings (£)</t>
  </si>
  <si>
    <t>Total</t>
  </si>
  <si>
    <t>Address line 1</t>
  </si>
  <si>
    <t>Address line 2</t>
  </si>
  <si>
    <t>Steps taken / to be taken</t>
  </si>
  <si>
    <t>Process</t>
  </si>
  <si>
    <t>Start date</t>
  </si>
  <si>
    <t>End date</t>
  </si>
  <si>
    <t>Include no. of days Contingency</t>
  </si>
  <si>
    <t>Project Approval</t>
  </si>
  <si>
    <t>Board/councillors approval</t>
  </si>
  <si>
    <t>Tender</t>
  </si>
  <si>
    <t>Project design time</t>
  </si>
  <si>
    <t>Project out to tender</t>
  </si>
  <si>
    <t>Contract awarded</t>
  </si>
  <si>
    <t>Cool off period</t>
  </si>
  <si>
    <t>Order</t>
  </si>
  <si>
    <t>Order Placed</t>
  </si>
  <si>
    <t>Delivery</t>
  </si>
  <si>
    <t>Equipment Delivery</t>
  </si>
  <si>
    <t>Project on site</t>
  </si>
  <si>
    <t xml:space="preserve">Starting project installation </t>
  </si>
  <si>
    <t>Project completion</t>
  </si>
  <si>
    <t>Project complete onsite</t>
  </si>
  <si>
    <t xml:space="preserve">Commissioning </t>
  </si>
  <si>
    <t>Invoicing</t>
  </si>
  <si>
    <t>Send completion certificate to Salix</t>
  </si>
  <si>
    <t>Project Type</t>
  </si>
  <si>
    <t>Work Type</t>
  </si>
  <si>
    <t>Current PF
(Basic maintenance)</t>
  </si>
  <si>
    <t>Energy Source</t>
  </si>
  <si>
    <t>Notes</t>
  </si>
  <si>
    <t>Boilers</t>
  </si>
  <si>
    <t>Boilers - burner management</t>
  </si>
  <si>
    <t>Electricity</t>
  </si>
  <si>
    <t>Scope 2 &amp; Scope 3  (Transmission and Distribution losses only)</t>
  </si>
  <si>
    <t/>
  </si>
  <si>
    <t xml:space="preserve">Boilers - burner replacement </t>
  </si>
  <si>
    <t>Gas</t>
  </si>
  <si>
    <t>Scope 1 only</t>
  </si>
  <si>
    <t>Boilers - control systems</t>
  </si>
  <si>
    <t>Gas oil</t>
  </si>
  <si>
    <t>Boilers - replacement combination</t>
  </si>
  <si>
    <t>Fuel oil</t>
  </si>
  <si>
    <t>Heating oils other than gas oil or burning oil</t>
  </si>
  <si>
    <t>Boilers - replacement condensing</t>
  </si>
  <si>
    <t>Burning oil</t>
  </si>
  <si>
    <t>Also known as kerosene or paraffin used for heating systems</t>
  </si>
  <si>
    <t>Boilers - replacement modular</t>
  </si>
  <si>
    <t>Coal</t>
  </si>
  <si>
    <t>Boilers - retrofit economiser</t>
  </si>
  <si>
    <t>LPG</t>
  </si>
  <si>
    <t>Building management systems</t>
  </si>
  <si>
    <t>BEMS - bureau remotely managed</t>
  </si>
  <si>
    <t>Wood pellets</t>
  </si>
  <si>
    <t xml:space="preserve">Scope 1 only </t>
  </si>
  <si>
    <t>BEMS - not remotely managed</t>
  </si>
  <si>
    <t>Wood chips</t>
  </si>
  <si>
    <t>BEMS - remotely managed</t>
  </si>
  <si>
    <t>Biogas</t>
  </si>
  <si>
    <t>Combined heat &amp; power</t>
  </si>
  <si>
    <t>Biomass CHP</t>
  </si>
  <si>
    <t>Source:</t>
  </si>
  <si>
    <t>Gas Turbine</t>
  </si>
  <si>
    <t>Gas, Diesel, gasoil engine CHP</t>
  </si>
  <si>
    <t>Compressor</t>
  </si>
  <si>
    <t>Compressed Air: air compressor upgrade</t>
  </si>
  <si>
    <t>Computers &amp; IT solutions</t>
  </si>
  <si>
    <t>CRT to flat screen LCD</t>
  </si>
  <si>
    <t>CRT to LED monitors</t>
  </si>
  <si>
    <t>Energy Efficient File Storage Replacement</t>
  </si>
  <si>
    <t>Energy Efficient Server Replacement</t>
  </si>
  <si>
    <t>Evaporative cooling for ICT</t>
  </si>
  <si>
    <t>Free Cooling for ICT</t>
  </si>
  <si>
    <t>Hot aisle/cold aisle containment</t>
  </si>
  <si>
    <t>LED monitors instead of LCD (cost difference)</t>
  </si>
  <si>
    <t>Multi Functional Devices</t>
  </si>
  <si>
    <t>Network PC power management</t>
  </si>
  <si>
    <t>Thin client</t>
  </si>
  <si>
    <t>Uninterruptible Power Supplies</t>
  </si>
  <si>
    <t>Virtualisation</t>
  </si>
  <si>
    <t>Cooling</t>
  </si>
  <si>
    <t>Cooling - control system</t>
  </si>
  <si>
    <t>Cooling - plant replacement/upgrade</t>
  </si>
  <si>
    <t>Free cooling</t>
  </si>
  <si>
    <t>Replacement of air conditioning with evaporative cooling</t>
  </si>
  <si>
    <t>Hand Dryers</t>
  </si>
  <si>
    <t>Hand Dryers - replacement to more efficient type</t>
  </si>
  <si>
    <t>Energy from waste</t>
  </si>
  <si>
    <t>Anaerobic digestion</t>
  </si>
  <si>
    <t>Incineration</t>
  </si>
  <si>
    <t>Heating</t>
  </si>
  <si>
    <t>Connect to existing district heating via plate HE</t>
  </si>
  <si>
    <t>Heat recovery</t>
  </si>
  <si>
    <t>Heating - direct fired system</t>
  </si>
  <si>
    <t>Heating - discrete controls</t>
  </si>
  <si>
    <t>Heating – distribution pipework improvements</t>
  </si>
  <si>
    <t>Heating - TRVs</t>
  </si>
  <si>
    <t>Heating - zone control valves</t>
  </si>
  <si>
    <t>Oil to Gas - boiler fuel switching</t>
  </si>
  <si>
    <t>Replace steam calorifier with plate heat exchanger</t>
  </si>
  <si>
    <t>Steam trap replacements</t>
  </si>
  <si>
    <t>Thermal Stores</t>
  </si>
  <si>
    <t>Hot water</t>
  </si>
  <si>
    <t>Hot Water - chlorine dioxide dosing and biocide treatment</t>
  </si>
  <si>
    <t>Hot Water - distribution improvements</t>
  </si>
  <si>
    <t>Hot Water - point of use heaters</t>
  </si>
  <si>
    <t>Industrial kitchen equipment</t>
  </si>
  <si>
    <t>Steriliser to dishwasher replacement</t>
  </si>
  <si>
    <t>Insulation - building fabric</t>
  </si>
  <si>
    <t>Cavity wall insulation</t>
  </si>
  <si>
    <t>Dry wall lining</t>
  </si>
  <si>
    <t>Loft insulation</t>
  </si>
  <si>
    <t>Roof insulation</t>
  </si>
  <si>
    <t>Secondary glazing</t>
  </si>
  <si>
    <t>Insulation - draught proofing</t>
  </si>
  <si>
    <t>Insulation - pipework</t>
  </si>
  <si>
    <t>Heating pipework insulation (external)</t>
  </si>
  <si>
    <t>Heating pipework insulation (internal)</t>
  </si>
  <si>
    <t>Insulation - other</t>
  </si>
  <si>
    <t>Air Curtains - ambient</t>
  </si>
  <si>
    <t>Air Curtains - heated</t>
  </si>
  <si>
    <t>Automatic speed doors</t>
  </si>
  <si>
    <t>Automatic/revolving doors</t>
  </si>
  <si>
    <t>Draught Lobby (external)</t>
  </si>
  <si>
    <t>Draught Lobby (internal)</t>
  </si>
  <si>
    <t>Radiator reflective foil (external walls)</t>
  </si>
  <si>
    <t>Lab Upgrades</t>
  </si>
  <si>
    <t>Diode pumped solid state lasers</t>
  </si>
  <si>
    <t>Energy Efficient Drying Cabinets</t>
  </si>
  <si>
    <t>Energy Efficient Freezers (-25°C)</t>
  </si>
  <si>
    <t>Energy Efficient Freezers (-86°C)</t>
  </si>
  <si>
    <t>Energy Efficient Fume Cupboards</t>
  </si>
  <si>
    <t>Energy Efficient Growth Cabinets</t>
  </si>
  <si>
    <t>Fume Cupboards - Auto Sash Closing + PIR</t>
  </si>
  <si>
    <t>Fume Cupboards - VAV Controls + Inverter Drives</t>
  </si>
  <si>
    <t>Heat Recovery on Extract System</t>
  </si>
  <si>
    <t>Lighting controls</t>
  </si>
  <si>
    <t>Lighting - discrete controls</t>
  </si>
  <si>
    <t>Lighting control system centralised</t>
  </si>
  <si>
    <t>Lighting upgrades</t>
  </si>
  <si>
    <t>Compact Fluorescent including changing the fitting</t>
  </si>
  <si>
    <t>Compact Fluorescent using same fitting</t>
  </si>
  <si>
    <t>Electronic ballast with dimming control</t>
  </si>
  <si>
    <t>HP Sodium including new fitting</t>
  </si>
  <si>
    <t>Induction Fluorescent including changing the fitting</t>
  </si>
  <si>
    <t>Replace halogen with HID metal halide</t>
  </si>
  <si>
    <t>T12/T8 to CCFL including new fitting</t>
  </si>
  <si>
    <t>T12/T8 to CCFL using same fitting</t>
  </si>
  <si>
    <t>T5 lighting including changing the fitting</t>
  </si>
  <si>
    <t>T5 lighting retrofit using adaptors</t>
  </si>
  <si>
    <t>T8 lighting including changing the fitting</t>
  </si>
  <si>
    <t>T8 lighting retrofit using adaptors</t>
  </si>
  <si>
    <t>LED lighting</t>
  </si>
  <si>
    <t>Street lighting</t>
  </si>
  <si>
    <t>Fit centralised controls</t>
  </si>
  <si>
    <t>Non-illuminated bollards</t>
  </si>
  <si>
    <t>Replace control gear</t>
  </si>
  <si>
    <t>Replace luminaire incorporating electronic ballast</t>
  </si>
  <si>
    <t>Replace luminaire with LED</t>
  </si>
  <si>
    <t>Solar powered bollards</t>
  </si>
  <si>
    <t>Traffic lights</t>
  </si>
  <si>
    <t>Replace with LED including new fitting</t>
  </si>
  <si>
    <t>Replace with LED using same fitting</t>
  </si>
  <si>
    <t>Motor controls</t>
  </si>
  <si>
    <t>Fixed speed motor controls</t>
  </si>
  <si>
    <t>Motors - flat belt drives</t>
  </si>
  <si>
    <t>Variable speed drives</t>
  </si>
  <si>
    <t>Motor replacement</t>
  </si>
  <si>
    <t>Motors - high efficiency</t>
  </si>
  <si>
    <t>Office equipment</t>
  </si>
  <si>
    <t>Office equipment improvements for non-ICT</t>
  </si>
  <si>
    <t>Renewable energy</t>
  </si>
  <si>
    <t>Biomass boilers</t>
  </si>
  <si>
    <t>Swimming</t>
  </si>
  <si>
    <t>Swimming pool covers - manual</t>
  </si>
  <si>
    <t>Swimming pool covers - motorised</t>
  </si>
  <si>
    <t>Time switches</t>
  </si>
  <si>
    <t>Transformers</t>
  </si>
  <si>
    <t>Low loss</t>
  </si>
  <si>
    <t>Low loss (cost difference)</t>
  </si>
  <si>
    <t>Low loss+voltage management</t>
  </si>
  <si>
    <t>Low loss+voltage management(cost difference)</t>
  </si>
  <si>
    <t>Transformer tapping change</t>
  </si>
  <si>
    <t>Ventilation</t>
  </si>
  <si>
    <t>Fans - air handling unit</t>
  </si>
  <si>
    <t>Fans - high efficiency</t>
  </si>
  <si>
    <t>Ventilation - distribution</t>
  </si>
  <si>
    <t>Ventilation - presence controls</t>
  </si>
  <si>
    <t>Voltage management</t>
  </si>
  <si>
    <t>Voltage management - fixed ratio</t>
  </si>
  <si>
    <t>Voltage management - variable ratio</t>
  </si>
  <si>
    <t>Technology types</t>
  </si>
  <si>
    <t>Project type</t>
  </si>
  <si>
    <t>BMS</t>
  </si>
  <si>
    <t>CHP</t>
  </si>
  <si>
    <t>IT</t>
  </si>
  <si>
    <t>EfW</t>
  </si>
  <si>
    <t>Hand_Dryers</t>
  </si>
  <si>
    <t>Hot_water</t>
  </si>
  <si>
    <t>Kitchen</t>
  </si>
  <si>
    <t>Insulation_building_fabric</t>
  </si>
  <si>
    <t>Insulation_draught_proofing</t>
  </si>
  <si>
    <t>Insulation_other</t>
  </si>
  <si>
    <t>Insulation_pipework</t>
  </si>
  <si>
    <t>Lab</t>
  </si>
  <si>
    <t>LEDs</t>
  </si>
  <si>
    <t>Lighting_controls</t>
  </si>
  <si>
    <t>Motor_controls</t>
  </si>
  <si>
    <t>Motor_replacement</t>
  </si>
  <si>
    <t>Office</t>
  </si>
  <si>
    <t>Renewables</t>
  </si>
  <si>
    <t>Street_lighting</t>
  </si>
  <si>
    <t>Time_switches</t>
  </si>
  <si>
    <t>Traffic_lights</t>
  </si>
  <si>
    <t>Voltage_management</t>
  </si>
  <si>
    <t>Work type REF</t>
  </si>
  <si>
    <t>Project number</t>
  </si>
  <si>
    <t>Date</t>
  </si>
  <si>
    <t>Assessor</t>
  </si>
  <si>
    <t>Time Allocated</t>
  </si>
  <si>
    <t>Approved by</t>
  </si>
  <si>
    <t>Ver</t>
  </si>
  <si>
    <t>Change</t>
  </si>
  <si>
    <t>By</t>
  </si>
  <si>
    <t>Compliancy</t>
  </si>
  <si>
    <t>Programme</t>
  </si>
  <si>
    <t>Project Reference</t>
  </si>
  <si>
    <t>Start Date</t>
  </si>
  <si>
    <t>Completion Date</t>
  </si>
  <si>
    <t>Site Life</t>
  </si>
  <si>
    <t>Annual Financial Savings</t>
  </si>
  <si>
    <t>Payback Period</t>
  </si>
  <si>
    <t>PF</t>
  </si>
  <si>
    <t>Measure Reference:</t>
  </si>
  <si>
    <t>Energy
type</t>
  </si>
  <si>
    <t>p/kWh</t>
  </si>
  <si>
    <t>Annual kWhrs Pre-Project</t>
  </si>
  <si>
    <t>Annual kWhrs Post-Project</t>
  </si>
  <si>
    <t>Annual kWh savings</t>
  </si>
  <si>
    <t>Annual Financial Saving</t>
  </si>
  <si>
    <t>Estates/finance approval</t>
  </si>
  <si>
    <t>Project Details</t>
  </si>
  <si>
    <t>Estimated Completion Date</t>
  </si>
  <si>
    <t>Guidance Notes</t>
  </si>
  <si>
    <t>Conversion Factors</t>
  </si>
  <si>
    <t>Programme Title:</t>
  </si>
  <si>
    <t>Programme Payback:</t>
  </si>
  <si>
    <t>Programme Cost of Lifetime Carbon Savings:</t>
  </si>
  <si>
    <t>Name of Project:</t>
  </si>
  <si>
    <t>Application Code</t>
  </si>
  <si>
    <t>Client name</t>
  </si>
  <si>
    <t>Client Code</t>
  </si>
  <si>
    <t>Site</t>
  </si>
  <si>
    <t>Project Title / Description</t>
  </si>
  <si>
    <t>Salix Funding Requested</t>
  </si>
  <si>
    <t>Salix % contribution of total project cost</t>
  </si>
  <si>
    <t>Energy Type</t>
  </si>
  <si>
    <t>Energy Cost (p/kWh)</t>
  </si>
  <si>
    <t>Annual kWh Pre-Project</t>
  </si>
  <si>
    <t>Annual kWh Post-Project</t>
  </si>
  <si>
    <t>Annual kWh Saving</t>
  </si>
  <si>
    <t>% kWh savings</t>
  </si>
  <si>
    <t>kg/kWh</t>
  </si>
  <si>
    <t xml:space="preserve">Total Project Value </t>
  </si>
  <si>
    <t>Lifetime Financial saving (£)</t>
  </si>
  <si>
    <t>Work type detail</t>
  </si>
  <si>
    <t>PET entry details</t>
  </si>
  <si>
    <t>Project code</t>
  </si>
  <si>
    <t>Work type</t>
  </si>
  <si>
    <t>% kWh saving</t>
  </si>
  <si>
    <t>LT Financial</t>
  </si>
  <si>
    <t>Measure cost</t>
  </si>
  <si>
    <t>N/A</t>
  </si>
  <si>
    <t>Total project cost</t>
  </si>
  <si>
    <t>Energy Efficient Chillers</t>
  </si>
  <si>
    <t>Direct electric heating to heat pump (air source)</t>
  </si>
  <si>
    <t>Hot Water - efficient taps</t>
  </si>
  <si>
    <t xml:space="preserve">Double glazing with metal or plastic frames </t>
  </si>
  <si>
    <t xml:space="preserve">Phase change material </t>
  </si>
  <si>
    <t>Objectives:</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</si>
  <si>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</si>
  <si>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 xml:space="preserve">Consider the project description provided in terms of clarity, completeness, asset lifetime, energy saving potential and other benefits.  Consider the contextual information provided by the applicant in support of the project.
</t>
  </si>
  <si>
    <t>Consider whether the energy savings estimate is robust being based on realistic data, assumptions and estimations for the technology; i.e. consider methodology, consumption data, consumption patterns, interaction with other energy saving projects.  Take into account if the applicant can demonstrate or reference energy savings from similar projects.  Consider whether the project is likely to deliver benefits in addition to the cost &amp; energy savings claimed; e.g. CRC, maintenance, reliability, safety, etc.</t>
  </si>
  <si>
    <t>Consider the monitoring plan for assessing the energy savings made by the project; i.e. project specific metering, manual measurements etc.</t>
  </si>
  <si>
    <t xml:space="preserve">Consider whether the project capital cost is clearly structured and complete, or if there are significant elements missing or unclear. </t>
  </si>
  <si>
    <t>Are there any other project costs identified such as design or project management fees.</t>
  </si>
  <si>
    <t>Consider the costing source information validity; i.e. single quotation, multiple quotations, cross referenced to similar projects etc.</t>
  </si>
  <si>
    <t>Consider how robust the cost saving calculations are by referring to the project energy saving estimation and unit energy costs.  Take into account if the applicant can demonstrate or reference savings from similar projects</t>
  </si>
  <si>
    <t xml:space="preserve">Consider if the project payback period estimation is robust and complete. </t>
  </si>
  <si>
    <t>Net score 0 for High risk; 8 for Medium risk; 15 for Low risk</t>
  </si>
  <si>
    <t>Has the applicant and/or contractor had previous experience of similar projects?  Consider case studies or other supporting information provided.</t>
  </si>
  <si>
    <t>Assessor review and recommendations</t>
  </si>
  <si>
    <t>Assessor opinion concerning whether this business case should proceed, whether further information is needed, or whether the business case is clearly flawed.  This will therefore act to confirm the numerical scoring outcome to be realistic, or over-riding the scoring outcome where the assessor has reservations (in their judgment), despite the score achieved.</t>
  </si>
  <si>
    <t>Cumulative outcome of scoring assessments.</t>
  </si>
  <si>
    <t>Disclaimer</t>
  </si>
  <si>
    <t>Project reference</t>
  </si>
  <si>
    <t>hours</t>
  </si>
  <si>
    <t>QA</t>
  </si>
  <si>
    <t>Public Sector Body:</t>
  </si>
  <si>
    <t>To be completed by Salix/Atkins Assessor</t>
  </si>
  <si>
    <t>Percentage of total project cost</t>
  </si>
  <si>
    <t>Programme compliancy:</t>
  </si>
  <si>
    <t>Completing the application form</t>
  </si>
  <si>
    <t>Total Salix Loan Funding Requested:</t>
  </si>
  <si>
    <t>Total Salix funding requested</t>
  </si>
  <si>
    <t>Total Salix Loan Value</t>
  </si>
  <si>
    <t>Main equipment capital costs (£)</t>
  </si>
  <si>
    <t>Installation costs (£)</t>
  </si>
  <si>
    <t>Project management costs (£)</t>
  </si>
  <si>
    <t>Other project costs (£)</t>
  </si>
  <si>
    <t>Other sources of funding</t>
  </si>
  <si>
    <t>Total projects costs</t>
  </si>
  <si>
    <t>If other sources of funding are being accessed, please provide further details</t>
  </si>
  <si>
    <t>5. Project Governance</t>
  </si>
  <si>
    <t>6. Previous Experience</t>
  </si>
  <si>
    <t>8. Timescales</t>
  </si>
  <si>
    <t>9. Key Project Milestones</t>
  </si>
  <si>
    <t>the Salix Finance Knowledge Sharing website</t>
  </si>
  <si>
    <t xml:space="preserve">For further guidance on completing the form, </t>
  </si>
  <si>
    <t>Programme delivery and post-project monitoring</t>
  </si>
  <si>
    <t>Project details</t>
  </si>
  <si>
    <t>For questions regarding how to complete this form or what information to include in your application, please do not hesitate to contact a member of the Technical Services team:</t>
  </si>
  <si>
    <t>Part 1 - Programme details</t>
  </si>
  <si>
    <t>Description of Risk</t>
  </si>
  <si>
    <t xml:space="preserve">High </t>
  </si>
  <si>
    <t xml:space="preserve">Low </t>
  </si>
  <si>
    <t>Medium</t>
  </si>
  <si>
    <t xml:space="preserve">How will the risk be managed and/or mitigated? </t>
  </si>
  <si>
    <t>Flow Restrictors</t>
  </si>
  <si>
    <t>Solar PV</t>
  </si>
  <si>
    <t>PB</t>
  </si>
  <si>
    <t>£/tCO2e</t>
  </si>
  <si>
    <t>SEELS England</t>
  </si>
  <si>
    <t>SEELS Scotland</t>
  </si>
  <si>
    <t>SEELS Wales</t>
  </si>
  <si>
    <t>Overall project</t>
  </si>
  <si>
    <t>Criteria</t>
  </si>
  <si>
    <t>m2</t>
  </si>
  <si>
    <t>ltco2</t>
  </si>
  <si>
    <t>Level of Risk</t>
  </si>
  <si>
    <t>SEELS Schools</t>
  </si>
  <si>
    <t>Payback of measure (Salix Loan)</t>
  </si>
  <si>
    <t>020 3786 2559 | technical@salixfinance.co.uk</t>
  </si>
  <si>
    <t>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</si>
  <si>
    <t>Programme Estimated Completion Date</t>
  </si>
  <si>
    <t>Programme Estimated Start Date</t>
  </si>
  <si>
    <t>Estimated Start Date</t>
  </si>
  <si>
    <t xml:space="preserve">•   How has the project been identified?   
•   Who has been involved in developing the project?  
•   How will the project go towards addressing existing issues relating to energy and carbon use? 
•   How has the project been identified as being an appropriate solution to reduce energy and carbon use?
</t>
  </si>
  <si>
    <t>tCO2e pa</t>
  </si>
  <si>
    <t>tCO2e LT Savings</t>
  </si>
  <si>
    <t>£/tCO2e LT</t>
  </si>
  <si>
    <t>tCO2e LT</t>
  </si>
  <si>
    <t>Number</t>
  </si>
  <si>
    <t>Energy type</t>
  </si>
  <si>
    <t>E</t>
  </si>
  <si>
    <t>G</t>
  </si>
  <si>
    <t>GO</t>
  </si>
  <si>
    <t>FO</t>
  </si>
  <si>
    <t>BO</t>
  </si>
  <si>
    <t>C</t>
  </si>
  <si>
    <t>L</t>
  </si>
  <si>
    <t>WP</t>
  </si>
  <si>
    <t>WC</t>
  </si>
  <si>
    <t>BG</t>
  </si>
  <si>
    <t>Persistence Factor Model:</t>
  </si>
  <si>
    <t>•    Please provide a description of the project works
•    Include all possible resulting benefits from the project</t>
  </si>
  <si>
    <t>Fuel type</t>
  </si>
  <si>
    <t>Annual Pre-project kWh</t>
  </si>
  <si>
    <t>Annual Post-project kWh</t>
  </si>
  <si>
    <t>Annual kWh saving</t>
  </si>
  <si>
    <t>Annual Energy Cost savings</t>
  </si>
  <si>
    <t>%kWh Overall</t>
  </si>
  <si>
    <t>tCO2e lt</t>
  </si>
  <si>
    <t>Project Lifetime (PF)</t>
  </si>
  <si>
    <t>Total annual financial savings (£)</t>
  </si>
  <si>
    <t>Payback period</t>
  </si>
  <si>
    <t>Lifetime Cost of Carbon</t>
  </si>
  <si>
    <t>Details of Project Energy Savings Calculations</t>
  </si>
  <si>
    <t>Project cost breakdown</t>
  </si>
  <si>
    <t>Operating and maintenance costs (£)</t>
  </si>
  <si>
    <t>Details of Supporting Documentation</t>
  </si>
  <si>
    <t>Evidence of costs included (Attached or embed quotations, tender, consultant's estimates etc.)</t>
  </si>
  <si>
    <t>ECM 1</t>
  </si>
  <si>
    <t>ECM 2</t>
  </si>
  <si>
    <t>ECM 3</t>
  </si>
  <si>
    <t>Private wire connection</t>
  </si>
  <si>
    <t>Direct electric heating to heat pump (ground source)</t>
  </si>
  <si>
    <t>Direct electric heating to heat pump (water source)</t>
  </si>
  <si>
    <t>Ultrasonic Humidifiers</t>
  </si>
  <si>
    <t>Recycling Fund HEI</t>
  </si>
  <si>
    <t>Recycling Fund England</t>
  </si>
  <si>
    <t>Recycling Fund Scotland</t>
  </si>
  <si>
    <t>Recycling Fund Wales</t>
  </si>
  <si>
    <t>ECM 4</t>
  </si>
  <si>
    <t>ECM 5</t>
  </si>
  <si>
    <t>ECM 6</t>
  </si>
  <si>
    <t>ECM 7</t>
  </si>
  <si>
    <t>ECM 8</t>
  </si>
  <si>
    <t>ECM 9</t>
  </si>
  <si>
    <t>ECM 10</t>
  </si>
  <si>
    <t>Forecast Energy Cost (p/kWh)</t>
  </si>
  <si>
    <t>Forecast % Change</t>
  </si>
  <si>
    <t>Current Energy Cost (p/kWh)</t>
  </si>
  <si>
    <t>Client Type:</t>
  </si>
  <si>
    <t>Applicant Type:</t>
  </si>
  <si>
    <t xml:space="preserve">Client type </t>
  </si>
  <si>
    <t xml:space="preserve">Client-type list name </t>
  </si>
  <si>
    <t xml:space="preserve">Emergency Services </t>
  </si>
  <si>
    <t xml:space="preserve">Emergency_Services </t>
  </si>
  <si>
    <t xml:space="preserve">Further Education Institution </t>
  </si>
  <si>
    <t xml:space="preserve">Further_Education_Institution </t>
  </si>
  <si>
    <t xml:space="preserve">Higher Education Institution </t>
  </si>
  <si>
    <t xml:space="preserve">Higher_Education_Institution </t>
  </si>
  <si>
    <t>Local Authority</t>
  </si>
  <si>
    <t>Local_Authority</t>
  </si>
  <si>
    <t>NHS</t>
  </si>
  <si>
    <t>Primary School</t>
  </si>
  <si>
    <t>Primary_School</t>
  </si>
  <si>
    <t>Secondary School</t>
  </si>
  <si>
    <t>Secondary_School</t>
  </si>
  <si>
    <t>Client Type Selected</t>
  </si>
  <si>
    <t>Client-type list name</t>
  </si>
  <si>
    <t>Client Type Name List</t>
  </si>
  <si>
    <t xml:space="preserve">Canteen/Cafeteria </t>
  </si>
  <si>
    <t xml:space="preserve">Campus Building </t>
  </si>
  <si>
    <t xml:space="preserve">Ambulance station </t>
  </si>
  <si>
    <t xml:space="preserve">Car Park </t>
  </si>
  <si>
    <t>Car Park</t>
  </si>
  <si>
    <t xml:space="preserve">Corridor </t>
  </si>
  <si>
    <t>Car park</t>
  </si>
  <si>
    <t>Community Centre</t>
  </si>
  <si>
    <t xml:space="preserve">Classroom </t>
  </si>
  <si>
    <t>Data Centre/ IT Facilities</t>
  </si>
  <si>
    <t>Classroom</t>
  </si>
  <si>
    <t>Council Office</t>
  </si>
  <si>
    <t xml:space="preserve">Clinical space </t>
  </si>
  <si>
    <t xml:space="preserve">Fire Rescue Station </t>
  </si>
  <si>
    <t>Corridor</t>
  </si>
  <si>
    <t>Gallery/Museum</t>
  </si>
  <si>
    <t xml:space="preserve">Corridors </t>
  </si>
  <si>
    <t>Library</t>
  </si>
  <si>
    <t>Offices</t>
  </si>
  <si>
    <t xml:space="preserve">Leisure Centre </t>
  </si>
  <si>
    <t xml:space="preserve">Laboratory </t>
  </si>
  <si>
    <t>Other</t>
  </si>
  <si>
    <t xml:space="preserve">Halls of Residence </t>
  </si>
  <si>
    <t>Non-clinical space</t>
  </si>
  <si>
    <t xml:space="preserve">Other </t>
  </si>
  <si>
    <t>Plant room</t>
  </si>
  <si>
    <t xml:space="preserve">Outdoor Sport Facilities </t>
  </si>
  <si>
    <t>Police Station</t>
  </si>
  <si>
    <t xml:space="preserve">Lecture Room </t>
  </si>
  <si>
    <t>Renewables Site</t>
  </si>
  <si>
    <t xml:space="preserve">Library </t>
  </si>
  <si>
    <t xml:space="preserve">Parish/ Town Council </t>
  </si>
  <si>
    <t xml:space="preserve">Server Room </t>
  </si>
  <si>
    <t xml:space="preserve">Plant room </t>
  </si>
  <si>
    <t xml:space="preserve">Site Wide </t>
  </si>
  <si>
    <t>Site Wide</t>
  </si>
  <si>
    <t>Sports Hall</t>
  </si>
  <si>
    <t xml:space="preserve">Sports Hall </t>
  </si>
  <si>
    <t xml:space="preserve">Residential Care Home </t>
  </si>
  <si>
    <t xml:space="preserve">Streetlighting </t>
  </si>
  <si>
    <t xml:space="preserve">Warehouse </t>
  </si>
  <si>
    <t xml:space="preserve">Sports Hall  </t>
  </si>
  <si>
    <t xml:space="preserve">Students Union </t>
  </si>
  <si>
    <t>Solar Thermal</t>
  </si>
  <si>
    <t>Energy Efficient X-Ray Generator</t>
  </si>
  <si>
    <t>The tab captures the main details of the application for the Wales Funding Programme. Please use this tab to describe the total programme of work that will take place as part of this application.</t>
  </si>
  <si>
    <t>The project details tab(s) capture information on the individual energy efficiency measures that make up the total programme of works. This includes descriptions of the individual measures, estimated energy savings and calculations methodology. Please use one tab per energy efficiency project/measure.</t>
  </si>
  <si>
    <t>Sending your application</t>
  </si>
  <si>
    <t>For any queries on the application process, please contact Salix using the above email address, or calling 020 3102 6900</t>
  </si>
  <si>
    <t>Project Reference:</t>
  </si>
  <si>
    <t>(Welsh Government use only)</t>
  </si>
  <si>
    <t>Please provide a summary of the project works.</t>
  </si>
  <si>
    <t>Signature</t>
  </si>
  <si>
    <t>Completed applications should be sent to: wales@salixfinance.co.uk</t>
  </si>
  <si>
    <t>Please explain how the programme costs, energy and Carbon(e) savings, and lifetime cost of Carbon(e) have been derived, detailing any assumptions</t>
  </si>
  <si>
    <t>NH</t>
  </si>
  <si>
    <t xml:space="preserve">Technologies Under Review </t>
  </si>
  <si>
    <t>Sponsoring Director:</t>
  </si>
  <si>
    <t>Wales Funding Programme</t>
  </si>
  <si>
    <t>Pre-Application Checks</t>
  </si>
  <si>
    <t>5. The organisation will directly receive the benefit of the resultant energy savings</t>
  </si>
  <si>
    <t>6. We have or will follow the agreed procurement route for this project in line with any internal procurement policy for our organisation or the relevant Local Authority (where applicable)</t>
  </si>
  <si>
    <t>7. We agree to Salix sharing knowledge and information about our funded projects with our current and future clients</t>
  </si>
  <si>
    <t xml:space="preserve">Please complete the table below or attach seperate project programme with key milestones and contingency included. </t>
  </si>
  <si>
    <t>Returning loan agreement to Salix</t>
  </si>
  <si>
    <t>Sponsoring Director Signature:</t>
  </si>
  <si>
    <t>Added Work Types 'Energy Efficient X-Ray Generator'.</t>
  </si>
  <si>
    <t>BL</t>
  </si>
  <si>
    <t>Added Work Types 'CHP - Private Wire Connection', 'Direct electric heating to heat pump (water source)' and updated the ground source work types persistence factor.
Removed Work Types:
⦁ Electric to Gas - heating using CHP
⦁ Electric to Gas - heating using condensing boilers
⦁ Electric to Gas - tumble driers
Updated Carbon Conversion Factors
Added in 'Forecast p/kWh' &amp; Forecast % Change' fields</t>
  </si>
  <si>
    <t>BH &amp; BC</t>
  </si>
  <si>
    <t>2.2-2.3</t>
  </si>
  <si>
    <t>Added Work Type 'Hydropower'
Extended application form to cover 12 projects. 
Backing sheet updated.</t>
  </si>
  <si>
    <t>Added Work Type 'Ultrasonic Humidifiers' and 'Direct electric heating to heat pump (ground source)'</t>
  </si>
  <si>
    <t>BC</t>
  </si>
  <si>
    <t>Updated Technology List
Updated to BEIS latest CO2 factors</t>
  </si>
  <si>
    <t>BH</t>
  </si>
  <si>
    <t>Minor update to Project Details</t>
  </si>
  <si>
    <t>BB</t>
  </si>
  <si>
    <t>Minor update to Programme Details</t>
  </si>
  <si>
    <t>Minor update to Assessment form section 2.2</t>
  </si>
  <si>
    <t>Minor update to Persistence factor oil to gas fuel switching</t>
  </si>
  <si>
    <t>Live version</t>
  </si>
  <si>
    <t>MC</t>
  </si>
  <si>
    <t>Application form created</t>
  </si>
  <si>
    <t>BB/MC</t>
  </si>
  <si>
    <t xml:space="preserve">Pre-Application checks', 'CHP' tab and 'Technologies Under Review' tab added
Carbon factors and compliance criteria updated </t>
  </si>
  <si>
    <t>Totals</t>
  </si>
  <si>
    <t>Is this Complete?</t>
  </si>
  <si>
    <t>Project Manager:</t>
  </si>
  <si>
    <t>Assessment form for Salix/Atkins</t>
  </si>
  <si>
    <t>1.1 Project Description including any background material</t>
  </si>
  <si>
    <t>Score 15 for Excellent, 11 for Good, 7 for Requires Improvement, 2 for Weak; 0 for Missing</t>
  </si>
  <si>
    <t>1.2 Technical Feasibility</t>
  </si>
  <si>
    <t>Consider the project's technical feasibility in terms of good evidence for delivering the expected energy savings from the information provided by the applicant.
Take into account proven track record in technology installation and if applicant has previously used supplier successfully.</t>
  </si>
  <si>
    <t>1.3 Material provided on the technology, has the final product been chosen?</t>
  </si>
  <si>
    <t>Consider the material provided to support the creditability of the supplier/contractor to deliver the project.
Consider additional technical information provided in the business case e.g. supplier technology specifications.</t>
  </si>
  <si>
    <t>1.4 Energy/Carbon Savings Calculations</t>
  </si>
  <si>
    <t>Score 25 for Excellent, 18 for Good, 13 for Satisfactory, anything less and project should fail and/or at least require further input from client</t>
  </si>
  <si>
    <t>1.5 Energy/Carbon Monitoring Plan</t>
  </si>
  <si>
    <t>Score 10 for Excellent, 7 for Good, 4 for Requires Improvement, 2 for Weak; 0 for Missing</t>
  </si>
  <si>
    <t>Technical Case Score:</t>
  </si>
  <si>
    <t>2. Financial case</t>
  </si>
  <si>
    <t>2.1 Main Equipment Costs</t>
  </si>
  <si>
    <t>Score 20 for Excellent, 14 for Good, 11 for Satisfactory, anything less and project should fail and/or at least require further input from client</t>
  </si>
  <si>
    <t>2.2 Installation Cost</t>
  </si>
  <si>
    <t>Considering whether any installation costs are clearly identified and appropriate.</t>
  </si>
  <si>
    <t>2.3 Other Project Costs</t>
  </si>
  <si>
    <t>Score 5 for Excellent, 3 for Good, 1 for Weak; 0 for Missing</t>
  </si>
  <si>
    <t>2.4 Operating &amp; Maintenance Cost</t>
  </si>
  <si>
    <t>Ensure that any operating &amp; maintenance costs are clearly identified, appropriate and realistic.
If there are no significant ongoing maintenance or operating costs score highly. Are the Maintenance costs expected to increase or decrease?</t>
  </si>
  <si>
    <t>Comments on Project Costs (2.1-2.4):</t>
  </si>
  <si>
    <t>2.5 Evidence of Firm Pricing or close budgets having been received</t>
  </si>
  <si>
    <t>Score 15 for Excellent, 11 for Good, 8 for Satisfactory, anything less and project should fail and/or at least require further input from client</t>
  </si>
  <si>
    <t>2.6 Project Cost Savings Calculations with particular reference to the fuel prices being considered</t>
  </si>
  <si>
    <t>2.7 Simple Payback Period Realistic / Is the payback period &amp; cost of carbon in line with similar projects</t>
  </si>
  <si>
    <t>Score 10 for Excellent, 7 for Good, 6 for Satisfactory, anything less and project should fail and/or at least require further input from client</t>
  </si>
  <si>
    <t>Financial Case Score:</t>
  </si>
  <si>
    <t>3. Project governance, risks, mitigation</t>
  </si>
  <si>
    <t>3.1 Project Risks &amp; Mitigations</t>
  </si>
  <si>
    <t>Consider the project risk management and mitigation proposed; i.e. scheduling, shutdowns, contractor access, milestones to give overview of applicant's risk management assessment, cost overruns, time overruns, health &amp; safety
Considering negative consequences of project installation; are such impacts (if any) identified and considered. Considering any negative implications of  installing or not installing the project (if any).
Highlight any potential significant risks not specifically identified by the applicant.</t>
  </si>
  <si>
    <t>3.2 Project Implementation / Schedule - Timings included; for example key milestones for installation and commissioning</t>
  </si>
  <si>
    <t>How do the timeframes compare to other similar projects? 
Are there any key consideration that may delay the project, such as PFI, board sign off? Is sufficient contingency evidenced to mitigate delays to key processes?</t>
  </si>
  <si>
    <t>3.3 Applicant/Contractors' previous experience capability</t>
  </si>
  <si>
    <t>3.4 Is the project governance sufficient for the size and complexity of the work to be completed?</t>
  </si>
  <si>
    <t>Governance, Risks, Mitigation Score:</t>
  </si>
  <si>
    <t>Total Score:</t>
  </si>
  <si>
    <t>Score</t>
  </si>
  <si>
    <t>Number of months to commission?</t>
  </si>
  <si>
    <t xml:space="preserve">Is this timeframe feasible for the technologies included in the project? </t>
  </si>
  <si>
    <t>Number of months contingency?</t>
  </si>
  <si>
    <t>If no contingency provided, what should there be? Is there likely to be slippage in the project milestones?</t>
  </si>
  <si>
    <t>Board/councillors approval?</t>
  </si>
  <si>
    <t>If not approved, when will approval be given?</t>
  </si>
  <si>
    <t>Is procurement complete?</t>
  </si>
  <si>
    <t>If not complete, then what is the process and timescale?</t>
  </si>
  <si>
    <t>Assessor Opinion - Consider this project for funding:</t>
  </si>
  <si>
    <t>Based on the overall score achieved, the business case for this project is:</t>
  </si>
  <si>
    <t>Assessor summary including improvement points:</t>
  </si>
  <si>
    <t>Summary notes supporting the assessment recommendation including picking out good features of sound business cases.
Add any additional notes, observations, reservations or comments regarding the business case which may not be covered elsewhere.</t>
  </si>
  <si>
    <t>Conditions (if any further information required) for passing business case:</t>
  </si>
  <si>
    <t>Summary notes for what needs to be done to make unsound business cases sound or any conditions that need to be met at a later stage of the application, upon passing the business case with conditions.</t>
  </si>
  <si>
    <t>Wales Funding Programme - Assessment and Feedback</t>
  </si>
  <si>
    <t>PFI agreement (if applicable)</t>
  </si>
  <si>
    <t>Project Ref</t>
  </si>
  <si>
    <t>Organisation:</t>
  </si>
  <si>
    <t>Business Case Reference</t>
  </si>
  <si>
    <t>contains best practice material, including example business cases and best-practice answers.</t>
  </si>
  <si>
    <t>The project details table will automatically capture the information that is entered in each of the project tabs.</t>
  </si>
  <si>
    <t>Job Title</t>
  </si>
  <si>
    <t>If including CHP as part of the application, please contact Salix using: wales@salixfinance.co.uk</t>
  </si>
  <si>
    <t>Completed application forms can be sent to wales@salixfinance.co.uk</t>
  </si>
  <si>
    <t>3. The Public Sector Body can make repayments through a Direct Debit</t>
  </si>
  <si>
    <t>Sign Deed of Variation</t>
  </si>
  <si>
    <t>At least 70% overall score and individual scores meet requirements = Sound
Otherwise = Not Sound</t>
  </si>
  <si>
    <t>1. I am authorised to make a loan or repayable grant application on behalf of the Public Sector Body</t>
  </si>
  <si>
    <t>2. The Public Sector Body is authorised to take a Salix loan or an Invest to Save Repayable Grant</t>
  </si>
  <si>
    <t>No. of Days Contingency</t>
  </si>
  <si>
    <t>Loan Value</t>
  </si>
  <si>
    <t>1.1 Project Description including any background material /15</t>
  </si>
  <si>
    <t>1.2 Technical Feasibility /15</t>
  </si>
  <si>
    <t>1.3 Material provided on the technology, has the final product been chosen? /15</t>
  </si>
  <si>
    <t>1.4 Energy/Carbon Savings Calculations /25</t>
  </si>
  <si>
    <t>1.5 Energy/Carbon Monitoring Plan /10</t>
  </si>
  <si>
    <t>1.1 Project Description including any background material %</t>
  </si>
  <si>
    <t>1.2 Technical Feasibility %</t>
  </si>
  <si>
    <t>1.3 Material provided on the technology, has the final product been chosen? %</t>
  </si>
  <si>
    <t>1.4 Energy/Carbon Savings Calculations %</t>
  </si>
  <si>
    <t>1.5 Energy/Carbon Monitoring Plan %</t>
  </si>
  <si>
    <t>2.1 Main Equipment Costs /20</t>
  </si>
  <si>
    <t>2.2 Installation Cost /10</t>
  </si>
  <si>
    <t>2.3 Other Project Costs /5</t>
  </si>
  <si>
    <t>2.4 Operating &amp; Maintenance Cost /5</t>
  </si>
  <si>
    <t>2.5 Evidence of Firm Pricing or close budgets having been received /15</t>
  </si>
  <si>
    <t>2.6 Project Cost Savings Calculations with particular reference to the fuel prices being considered /15</t>
  </si>
  <si>
    <t>2.7 Simple Payback Period Realistic / Is the payback period &amp; cost of carbon in line with similar projects /10</t>
  </si>
  <si>
    <t>2.1 Main Equipment Costs %</t>
  </si>
  <si>
    <t>2.2 Installation Cost %</t>
  </si>
  <si>
    <t>2.3 Other Project Costs %</t>
  </si>
  <si>
    <t>2.4 Operating &amp; Maintenance Cost %</t>
  </si>
  <si>
    <t>2.5 Evidence of Firm Pricing or close budgets having been received %</t>
  </si>
  <si>
    <t>2.6 Project Cost Savings Calculations with particular reference to the fuel prices being considered %</t>
  </si>
  <si>
    <t>2.7 Simple Payback Period Realistic / Is the payback period &amp; cost of carbon in line with similar projects %</t>
  </si>
  <si>
    <t>3.1 Project Risks &amp; Mitigations /15</t>
  </si>
  <si>
    <t>3.2 Project Implementation / Schedule - Timings included; for example key milestones for installation and commissioning /15</t>
  </si>
  <si>
    <t>3.3 Applicant/Contractors' previous experience capability /10</t>
  </si>
  <si>
    <t>3.4 Is the project governance sufficient for the size and complexity of the work to be completed? /10</t>
  </si>
  <si>
    <t>3.1 Project Risks &amp; Mitigations %</t>
  </si>
  <si>
    <t>3.2 Project Implementation / Schedule - Timings included; for example key milestones for installation and commissioning %</t>
  </si>
  <si>
    <t>3.3 Applicant/Contractors' previous experience capability %</t>
  </si>
  <si>
    <t>3.4 Is the project governance sufficient for the size and complexity of the work to be completed? %</t>
  </si>
  <si>
    <t>Atkins Assessor</t>
  </si>
  <si>
    <t>Atkins QA</t>
  </si>
  <si>
    <t>Days in assessment</t>
  </si>
  <si>
    <t>Submission Date:</t>
  </si>
  <si>
    <t>Annual Repayment</t>
  </si>
  <si>
    <t>4. Energy and Greenhouse Gas Monitoring Plan: please provide details of the post project management and verification of savings plan
5. Project Governance: please provide details of the key individuals in the development and delivery of the programme
6. Previous Experience: please provide any relevant experience of delivering similar programmes/projects
7. Risk Assessment: please describe any identified risks to the programme, including mitigating actions
8. Programme Timescales: please describe the key project milestones and where possible, complete the timescales template table
9. Signatures: please provide confirmation of authorising official sign-off. This can be sent as an attachment email from the sponsoring director.</t>
  </si>
  <si>
    <t>1. Programme Summary</t>
  </si>
  <si>
    <t>2. Well-being of Future Generations Wales (2015) Act</t>
  </si>
  <si>
    <r>
      <t>Total floor area impacted (m</t>
    </r>
    <r>
      <rPr>
        <b/>
        <vertAlign val="superscript"/>
        <sz val="10"/>
        <color theme="1"/>
        <rFont val="Verdana"/>
        <family val="2"/>
      </rPr>
      <t>2</t>
    </r>
    <r>
      <rPr>
        <b/>
        <sz val="10"/>
        <color theme="1"/>
        <rFont val="Verdana"/>
        <family val="2"/>
      </rPr>
      <t>):</t>
    </r>
  </si>
  <si>
    <r>
      <t>Annual carbon savings (CO</t>
    </r>
    <r>
      <rPr>
        <b/>
        <vertAlign val="subscript"/>
        <sz val="10"/>
        <color theme="0"/>
        <rFont val="Verdana"/>
        <family val="2"/>
      </rPr>
      <t>2</t>
    </r>
    <r>
      <rPr>
        <b/>
        <sz val="10"/>
        <color theme="0"/>
        <rFont val="Verdana"/>
        <family val="2"/>
      </rPr>
      <t>e)</t>
    </r>
  </si>
  <si>
    <r>
      <t>Annual tCO</t>
    </r>
    <r>
      <rPr>
        <b/>
        <vertAlign val="subscript"/>
        <sz val="10"/>
        <color theme="0"/>
        <rFont val="Verdana"/>
        <family val="2"/>
      </rPr>
      <t>2</t>
    </r>
    <r>
      <rPr>
        <b/>
        <sz val="10"/>
        <color theme="0"/>
        <rFont val="Verdana"/>
        <family val="2"/>
      </rPr>
      <t>e savings</t>
    </r>
  </si>
  <si>
    <r>
      <rPr>
        <b/>
        <sz val="10"/>
        <color theme="1"/>
        <rFont val="Verdana"/>
        <family val="2"/>
      </rPr>
      <t>Details of Forecast Energy Cost</t>
    </r>
    <r>
      <rPr>
        <sz val="10"/>
        <color theme="1"/>
        <rFont val="Verdana"/>
        <family val="2"/>
      </rPr>
      <t xml:space="preserve">
• Describe how you have forecasted for future energy costs</t>
    </r>
  </si>
  <si>
    <r>
      <t xml:space="preserve"> kg CO</t>
    </r>
    <r>
      <rPr>
        <b/>
        <vertAlign val="subscript"/>
        <sz val="10"/>
        <color theme="0"/>
        <rFont val="Verdana"/>
        <family val="2"/>
      </rPr>
      <t>2</t>
    </r>
    <r>
      <rPr>
        <b/>
        <sz val="10"/>
        <color theme="0"/>
        <rFont val="Verdana"/>
        <family val="2"/>
      </rPr>
      <t>/kWh</t>
    </r>
  </si>
  <si>
    <r>
      <t xml:space="preserve">Work types listed below are currently under review, due to advancements of the technology Salix is seeing fewer applications including these work types, however if you do wish to include any of these as part of your Salix application please contact: </t>
    </r>
    <r>
      <rPr>
        <sz val="10"/>
        <color rgb="FF0000FF"/>
        <rFont val="Verdana"/>
        <family val="2"/>
      </rPr>
      <t>technical@salixfinance.co.uk</t>
    </r>
  </si>
  <si>
    <t>The following table will populate automatically based on the entries to the 'project' tabs below. For any additional energy conservation measures (ECMs), please use a corresponding tab to add additional projects.</t>
  </si>
  <si>
    <t>4. Energy and Carbon Monitoring Plan Post-Completion</t>
  </si>
  <si>
    <t>7. Project Risks and Mitigation</t>
  </si>
  <si>
    <t>3. Project Table</t>
  </si>
  <si>
    <r>
      <t>Floor area (m</t>
    </r>
    <r>
      <rPr>
        <b/>
        <vertAlign val="superscript"/>
        <sz val="10"/>
        <color theme="1"/>
        <rFont val="Verdana"/>
        <family val="2"/>
      </rPr>
      <t>2</t>
    </r>
    <r>
      <rPr>
        <b/>
        <sz val="10"/>
        <color theme="1"/>
        <rFont val="Verdana"/>
        <family val="2"/>
      </rPr>
      <t>) impacted by measure</t>
    </r>
  </si>
  <si>
    <t>Site Life (In Years)</t>
  </si>
  <si>
    <r>
      <t>Predicted Annual Carbon Savings (tCO</t>
    </r>
    <r>
      <rPr>
        <b/>
        <vertAlign val="subscript"/>
        <sz val="10"/>
        <color theme="1"/>
        <rFont val="Verdana"/>
        <family val="2"/>
      </rPr>
      <t>2</t>
    </r>
    <r>
      <rPr>
        <b/>
        <sz val="10"/>
        <color theme="1"/>
        <rFont val="Verdana"/>
        <family val="2"/>
      </rPr>
      <t>e)</t>
    </r>
  </si>
  <si>
    <r>
      <rPr>
        <sz val="10"/>
        <color theme="1"/>
        <rFont val="Verdana"/>
        <family val="2"/>
      </rPr>
      <t xml:space="preserve">•    Further information on the Act can be found </t>
    </r>
    <r>
      <rPr>
        <u/>
        <sz val="10"/>
        <color theme="1"/>
        <rFont val="Verdana"/>
        <family val="2"/>
      </rPr>
      <t>here.</t>
    </r>
  </si>
  <si>
    <t>Computers and IT solutions</t>
  </si>
  <si>
    <t>1. Technical Case</t>
  </si>
  <si>
    <r>
      <t xml:space="preserve">Assessor's confirmation of scoring outcome or over-ride if assessor has reservations over scoring. Normally a Not Sound outcome from the scoring will result in further information being required or a recommendation that the project is not taken any further. </t>
    </r>
    <r>
      <rPr>
        <b/>
        <sz val="10"/>
        <rFont val="Verdana"/>
        <family val="2"/>
      </rPr>
      <t xml:space="preserve">For pre-tender applications only, the 'Project can be supported with conditions' status can be combined with a Not Sound outcome. This where the assessor considers the business case criteria to be sufficiently supported at pre-tender, but where information such as (e.g. firm costings and timelines) may not be available until a tender has been completed to enable a score of &gt;70%. </t>
    </r>
  </si>
  <si>
    <t>•    Describe any previous experience that you may have with the proposed energy efficiency measure.
•    Please also outline the experience members of the project team have with managing projects of a similar scale, including that of any third-party support.</t>
  </si>
  <si>
    <t>•    Salix recommends that energy and carbon consumption be monitored prior to and following the completion of the project.
•    What are the arrangements for monitoring and managing the programme post-completion?
•    What plans are there for evaluation?</t>
  </si>
  <si>
    <t>Describe any project risks and give details of measures designed to minimise or avoid them. This should cover:
•      Any project dependencies, such as other projects being completed on time or coordination around organisational issues (e.g. exam periods and heating season).
•      Risks to project delivery and details of the management structures in place to monitor.
•      Detail other outstanding issues that need to be resolved before the project can proceed (e.g. finalising plant sizes or communication with stakeholders).
•      The risks associated with the project failing to achieve the savings.
•      For applications valued over £500,000, please attach a copy of your internal risk register.</t>
  </si>
  <si>
    <t>Give details of the critical path for timetable delivery of the project including:
•    Dates for key delivery milestones.
•    What level of contingency for potential programme slippage has been built in to the delivery timeline.
•    Details of and significant lead-in times for the ordering and delivery of key project equipment, including details of discussions/agreements with suppliers/contractors.</t>
  </si>
  <si>
    <t>Please define the project team and their roles in the delivery of the project (e.g. consultants, contractors, senior manager etc.).
•    Please outline the organisation structure in terms of who has the authority to approve the project and any further approvals required as the project progresses through each stage.  
•    Has a Project Execution Plan been drawn up to state exactly how the project will be managed?
•    For projects valued over £500,000, please attach a copy of your internal project plan.</t>
  </si>
  <si>
    <t xml:space="preserve">This application form is for public sector bodies who wish to apply for the Wales Funding Programme. This tab explains how to complete the Application Form.
Additional supporting information (such as internal business cases, project cost breakdown, Gantt chart or savings calculations) must be submitted as an attachment with the application for assessment.
</t>
  </si>
  <si>
    <t>Part 2 and 3 - Project details</t>
  </si>
  <si>
    <t>Please sign, date and return this completed form to the address shown below:
I confirm that the project proposal outlined here has been agreed and authorised and if funding is awarded, it is ready to proceed in 2020/21</t>
  </si>
  <si>
    <t>4. The project meets the criteria of “additional” set out in the application notes (i.e. the project has not already started, the full funding has not already been agreed from a different source, the project is 
    above and beyond meeting required legislation/Building Regulations and the project is not being implemented for commercial gain other than the reduction in costs through increased energy efficiency)</t>
  </si>
  <si>
    <t xml:space="preserve">1. Public sector body details: name of the public sector body, details of the main project contact and the sponsoring director who has authorising sign off for the funding application.
2. Programme Summary: provide a description of the programme of works
3. Well-being of Future Generations Act: linking how the programme of works seeks to meet one or more of the Sustainable Development Principles
</t>
  </si>
  <si>
    <t>Pre-Application checks</t>
  </si>
  <si>
    <r>
      <t xml:space="preserve">Business case applications undergo a preliminary review by Salix's Technical Services Team. The full business case review will be undertaken by Salix's external technical specialists - </t>
    </r>
    <r>
      <rPr>
        <b/>
        <sz val="10"/>
        <color theme="8" tint="-0.249977111117893"/>
        <rFont val="Verdana"/>
        <family val="2"/>
      </rPr>
      <t xml:space="preserve">ATKINS.
</t>
    </r>
    <r>
      <rPr>
        <sz val="10"/>
        <color theme="8" tint="-0.249977111117893"/>
        <rFont val="Verdana"/>
        <family val="2"/>
      </rPr>
      <t xml:space="preserve">
</t>
    </r>
    <r>
      <rPr>
        <sz val="10"/>
        <color theme="1"/>
        <rFont val="Verdana"/>
        <family val="2"/>
      </rPr>
      <t xml:space="preserve">Before completing the programme details please complete the Pre-Application checks: </t>
    </r>
  </si>
  <si>
    <r>
      <t xml:space="preserve">8.  Would you like to receive email updates from us? We would like to keep in touch with you via email so that you are among the first to receive updates and event invitations from us. 
If you would like to hear from us via email, please “opt-in” by selecting "Yes"
</t>
    </r>
    <r>
      <rPr>
        <b/>
        <sz val="10"/>
        <rFont val="Verdana"/>
        <family val="2"/>
      </rPr>
      <t xml:space="preserve">
</t>
    </r>
    <r>
      <rPr>
        <b/>
        <sz val="12"/>
        <rFont val="Verdana"/>
        <family val="2"/>
      </rPr>
      <t>Declaration:</t>
    </r>
    <r>
      <rPr>
        <b/>
        <sz val="10"/>
        <rFont val="Verdana"/>
        <family val="2"/>
      </rPr>
      <t xml:space="preserve">
</t>
    </r>
    <r>
      <rPr>
        <sz val="10"/>
        <rFont val="Verdana"/>
        <family val="2"/>
      </rPr>
      <t>•We have read the Salix Application Notes and agree acceptance of the content
•The information supplied in our application is true and correct to the best of our knowledge     
•We consent to the details of our application being shared with the Welsh Government  
•We understand that if a project timescale, costs or scope change, we will notify Salix
•We understand that we will keep Salix up to date with project progression and inform Salix of any delay to project delivery
•We understand and accept that no payment will be made if the project is not completed within our agreed timescale from Salix's authorisation of the projects or if the project fails to comply with the Scheme's criteria
•We understand and accept that payment of any project costs that alter beyond the scheme’s compliance criteria cannot be guaranteed to be funded by Salix
•We confirm that prior to any funding being released, we will submit a completion certificate and complete a loan agreement with a direct debit mandate
•We agree that, if the project is funded on an interim payment basis, we may be required to repay the loan early and if the project does not progress as expected
•We agree to provide reasonable evidence of costs on receipt of both an interim and final payment and will provide this evidence within 30 days of receiving the remittance advice from Salix
•We confirm that the project proposal outlined here has been agreed and authorised and if funding is awarded, it is ready to proceed</t>
    </r>
  </si>
  <si>
    <t>•    Please describe how this programme of works will maximise the organisation's contribution to one or more of the seven well-being goals in the act and how this programme is in accordance with the Sustainable Development Principles.</t>
  </si>
  <si>
    <t>Please explain how the programme costs, energy and Carbon(e) savings, and lifetime cost of Carbon(e) have been derived, detailing any assumptions.</t>
  </si>
  <si>
    <r>
      <t>Persistence factors are the anticipated lifetime of an energy efficiency technology used to calculate lifetime savings. The persistence factor is used in the calculation of cost to save a tonne of CO</t>
    </r>
    <r>
      <rPr>
        <vertAlign val="subscript"/>
        <sz val="10"/>
        <color theme="1"/>
        <rFont val="Verdana"/>
        <family val="2"/>
      </rPr>
      <t>2</t>
    </r>
    <r>
      <rPr>
        <sz val="10"/>
        <color theme="1"/>
        <rFont val="Verdana"/>
        <family val="2"/>
      </rPr>
      <t>e over the lifetime of an application (£/tCO</t>
    </r>
    <r>
      <rPr>
        <vertAlign val="subscript"/>
        <sz val="10"/>
        <color theme="1"/>
        <rFont val="Verdana"/>
        <family val="2"/>
      </rPr>
      <t>2</t>
    </r>
    <r>
      <rPr>
        <sz val="10"/>
        <color theme="1"/>
        <rFont val="Verdana"/>
        <family val="2"/>
      </rPr>
      <t xml:space="preserve">eLT).
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
</t>
    </r>
  </si>
  <si>
    <t>BEIS: Current GHG conversion factors - updated July 2020</t>
  </si>
  <si>
    <t>Floor Insulation - suspended timber floor</t>
  </si>
  <si>
    <t>Floor Insulation - solid floor or other type</t>
  </si>
  <si>
    <t>LED - new fitting</t>
  </si>
  <si>
    <t>LED - same fitting</t>
  </si>
  <si>
    <t>`</t>
  </si>
  <si>
    <t>Salix Business Case Template - Assessment and Feedback</t>
  </si>
  <si>
    <t>1. Technical case</t>
  </si>
  <si>
    <t>1.2 Technical Feasibility &amp; Future Resilience</t>
  </si>
  <si>
    <t>Consider the project's technical feasibility in terms of good evidence for delivering the expected energy savings from the information provided by the applicant.
Take into account proven track record in technology installation and if applicant has previously used supplier successfully. In addition, for CHP, take into account the future resilience of the proposal in terms of carbon savings and grid resilience.</t>
  </si>
  <si>
    <r>
      <t xml:space="preserve">Assessor's confirmation of scoring outcome or over-ride if assessor has reservations over scoring.  Normally a Not Sound outcome from the scoring will result in further information being required or a recommendation that the project is not taken any further. </t>
    </r>
    <r>
      <rPr>
        <b/>
        <sz val="10"/>
        <rFont val="Verdana"/>
        <family val="2"/>
      </rPr>
      <t xml:space="preserve">For pre-tender applications only, the 'Project can be supported with conditions' status can be combined with a Not Sound outcome. This where the assessor considers the business case criteria to be sufficiently supported at pre-tender, but where information such as (e.g. firm costings and timelines) may not be available until a tender has been completed to enable a score of &gt;70%. </t>
    </r>
  </si>
  <si>
    <t>Updated carbon factors
Technology list updated:
⦁ LED Lighting work types simplified to 'LED - new fitting' and 'LED - same fitting'
⦁ 'Retrofit Single Glazing' removed 
⦁ Two Floor Insulation work types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</si>
</sst>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quot;£&quot;#,##0.00"/>
    <numFmt numFmtId="165" formatCode="#,##0.00_ ;\-#,##0.00\ "/>
    <numFmt numFmtId="166" formatCode="0.00000"/>
    <numFmt numFmtId="167" formatCode="#,##0.0"/>
    <numFmt numFmtId="168" formatCode="&quot;£&quot;#,##0"/>
    <numFmt numFmtId="169" formatCode="&quot;£&quot;#,##0&quot;/tCO₂LT&quot;"/>
    <numFmt numFmtId="170" formatCode="mmm\-yyyy"/>
    <numFmt numFmtId="171" formatCode="0.0"/>
    <numFmt numFmtId="172" formatCode="d/m/yy;@"/>
    <numFmt numFmtId="173" formatCode="[$-F800]dddd\,\ mmmm\ dd\,\ yyyy"/>
    <numFmt numFmtId="174" formatCode="&quot;£&quot;#,##0&quot;/tCO₂eLT&quot;"/>
    <numFmt numFmtId="175" formatCode="_-* #,##0_-;\-* #,##0_-;_-* &quot;-&quot;??_-;_-@_-"/>
  </numFmts>
  <fonts count="108" x14ac:knownFonts="1">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10"/>
      <color theme="1"/>
      <name val="Arial"/>
      <family val="2"/>
    </font>
    <font>
      <sz val="10"/>
      <color theme="1"/>
      <name val="Gill Sans MT"/>
      <family val="2"/>
    </font>
    <font>
      <sz val="10"/>
      <color indexed="8"/>
      <name val="Arial"/>
      <family val="2"/>
    </font>
    <font>
      <sz val="10"/>
      <color theme="1"/>
      <name val="Calibri"/>
      <family val="2"/>
      <scheme val="minor"/>
    </font>
    <font>
      <b/>
      <sz val="10"/>
      <color indexed="12"/>
      <name val="Arial"/>
      <family val="2"/>
    </font>
    <font>
      <sz val="10"/>
      <name val="Arial"/>
      <family val="2"/>
    </font>
    <font>
      <b/>
      <sz val="10"/>
      <name val="Gill Sans MT"/>
      <family val="2"/>
    </font>
    <font>
      <sz val="10"/>
      <name val="Gill Sans MT"/>
      <family val="2"/>
    </font>
    <font>
      <u/>
      <sz val="10"/>
      <color theme="10"/>
      <name val="Arial"/>
      <family val="2"/>
    </font>
    <font>
      <b/>
      <sz val="10"/>
      <color theme="0" tint="-0.249977111117893"/>
      <name val="Arial"/>
      <family val="2"/>
    </font>
    <font>
      <sz val="10"/>
      <color theme="0" tint="-0.249977111117893"/>
      <name val="Arial"/>
      <family val="2"/>
    </font>
    <font>
      <sz val="10"/>
      <color indexed="14"/>
      <name val="Arial"/>
      <family val="2"/>
    </font>
    <font>
      <u/>
      <sz val="10"/>
      <color theme="10"/>
      <name val="Calibri"/>
      <family val="2"/>
      <scheme val="minor"/>
    </font>
    <font>
      <b/>
      <sz val="12"/>
      <color theme="0"/>
      <name val="Calibri"/>
      <family val="2"/>
      <scheme val="minor"/>
    </font>
    <font>
      <sz val="10"/>
      <name val="Calibri"/>
      <family val="2"/>
      <scheme val="minor"/>
    </font>
    <font>
      <sz val="12"/>
      <color theme="0"/>
      <name val="Calibri"/>
      <family val="2"/>
      <scheme val="minor"/>
    </font>
    <font>
      <sz val="10"/>
      <name val="Verdana"/>
      <family val="2"/>
    </font>
    <font>
      <sz val="12"/>
      <color theme="6" tint="-0.499984740745262"/>
      <name val="Calibri"/>
      <family val="2"/>
      <scheme val="minor"/>
    </font>
    <font>
      <u/>
      <sz val="12"/>
      <color theme="6" tint="-0.24994659260841701"/>
      <name val="Calibri"/>
      <family val="2"/>
    </font>
    <font>
      <b/>
      <sz val="12"/>
      <color theme="1"/>
      <name val="Calibri"/>
      <family val="2"/>
      <scheme val="minor"/>
    </font>
    <font>
      <sz val="12"/>
      <color theme="1"/>
      <name val="Calibri"/>
      <family val="2"/>
      <scheme val="minor"/>
    </font>
    <font>
      <sz val="11"/>
      <color theme="1"/>
      <name val="Calibri"/>
      <family val="2"/>
      <scheme val="minor"/>
    </font>
    <font>
      <sz val="12"/>
      <color theme="6" tint="-0.499984740745262"/>
      <name val="Calibri"/>
      <family val="2"/>
      <scheme val="minor"/>
    </font>
    <font>
      <sz val="11"/>
      <color theme="0"/>
      <name val="Calibri"/>
      <family val="2"/>
      <scheme val="minor"/>
    </font>
    <font>
      <i/>
      <sz val="11"/>
      <color theme="1"/>
      <name val="Calibri"/>
      <family val="2"/>
      <scheme val="minor"/>
    </font>
    <font>
      <b/>
      <sz val="10"/>
      <color theme="1"/>
      <name val="Arial"/>
      <family val="2"/>
    </font>
    <font>
      <sz val="12"/>
      <color indexed="8"/>
      <name val="Calibri"/>
      <family val="2"/>
    </font>
    <font>
      <sz val="12"/>
      <color rgb="FFFF0000"/>
      <name val="Calibri"/>
      <family val="2"/>
      <scheme val="minor"/>
    </font>
    <font>
      <b/>
      <sz val="9"/>
      <color theme="0"/>
      <name val="Calibri"/>
      <family val="2"/>
      <scheme val="minor"/>
    </font>
    <font>
      <b/>
      <sz val="9"/>
      <name val="Calibri"/>
      <family val="2"/>
      <scheme val="minor"/>
    </font>
    <font>
      <sz val="11"/>
      <color rgb="FF000000"/>
      <name val="Calibri"/>
      <family val="2"/>
    </font>
    <font>
      <sz val="12"/>
      <color theme="1"/>
      <name val="Verdana"/>
      <family val="2"/>
    </font>
    <font>
      <sz val="12"/>
      <name val="Verdana"/>
      <family val="2"/>
    </font>
    <font>
      <sz val="16"/>
      <name val="Verdana"/>
      <family val="2"/>
    </font>
    <font>
      <u/>
      <sz val="12"/>
      <color theme="10"/>
      <name val="Verdana"/>
      <family val="2"/>
    </font>
    <font>
      <b/>
      <sz val="12"/>
      <name val="Verdana"/>
      <family val="2"/>
    </font>
    <font>
      <b/>
      <sz val="14"/>
      <name val="Verdana"/>
      <family val="2"/>
    </font>
    <font>
      <b/>
      <sz val="12"/>
      <color theme="1"/>
      <name val="Verdana"/>
      <family val="2"/>
    </font>
    <font>
      <sz val="12"/>
      <color rgb="FF0000FF"/>
      <name val="Verdana"/>
      <family val="2"/>
    </font>
    <font>
      <sz val="11"/>
      <color theme="1"/>
      <name val="Verdana"/>
      <family val="2"/>
    </font>
    <font>
      <u/>
      <sz val="10"/>
      <color theme="10"/>
      <name val="Verdana"/>
      <family val="2"/>
    </font>
    <font>
      <sz val="10"/>
      <color theme="1"/>
      <name val="Verdana"/>
      <family val="2"/>
    </font>
    <font>
      <b/>
      <sz val="10"/>
      <color theme="8" tint="-0.249977111117893"/>
      <name val="Verdana"/>
      <family val="2"/>
    </font>
    <font>
      <sz val="10"/>
      <color theme="8" tint="-0.249977111117893"/>
      <name val="Verdana"/>
      <family val="2"/>
    </font>
    <font>
      <u/>
      <sz val="10"/>
      <color rgb="FF0000FF"/>
      <name val="Verdana"/>
      <family val="2"/>
    </font>
    <font>
      <b/>
      <sz val="11"/>
      <name val="Verdana"/>
      <family val="2"/>
    </font>
    <font>
      <b/>
      <sz val="10"/>
      <color theme="1"/>
      <name val="Verdana"/>
      <family val="2"/>
    </font>
    <font>
      <sz val="10"/>
      <color theme="6" tint="-0.499984740745262"/>
      <name val="Verdana"/>
      <family val="2"/>
    </font>
    <font>
      <b/>
      <sz val="12"/>
      <color rgb="FF2DAE76"/>
      <name val="Verdana"/>
      <family val="2"/>
    </font>
    <font>
      <sz val="12"/>
      <color rgb="FF2DAE76"/>
      <name val="Verdana"/>
      <family val="2"/>
    </font>
    <font>
      <b/>
      <sz val="16"/>
      <color theme="1"/>
      <name val="Verdana"/>
      <family val="2"/>
    </font>
    <font>
      <sz val="12"/>
      <color rgb="FF000000"/>
      <name val="Verdana"/>
      <family val="2"/>
    </font>
    <font>
      <u/>
      <sz val="12"/>
      <color indexed="8"/>
      <name val="Verdana"/>
      <family val="2"/>
    </font>
    <font>
      <sz val="10"/>
      <color rgb="FF0000FF"/>
      <name val="Verdana"/>
      <family val="2"/>
    </font>
    <font>
      <b/>
      <sz val="10"/>
      <name val="Verdana"/>
      <family val="2"/>
    </font>
    <font>
      <sz val="10"/>
      <color indexed="8"/>
      <name val="Verdana"/>
      <family val="2"/>
    </font>
    <font>
      <b/>
      <u/>
      <sz val="12"/>
      <color theme="1"/>
      <name val="Verdana"/>
      <family val="2"/>
    </font>
    <font>
      <b/>
      <u/>
      <sz val="12"/>
      <name val="Verdana"/>
      <family val="2"/>
    </font>
    <font>
      <sz val="16"/>
      <color theme="1"/>
      <name val="Verdana"/>
      <family val="2"/>
    </font>
    <font>
      <sz val="16"/>
      <color rgb="FF98A03B"/>
      <name val="Verdana"/>
      <family val="2"/>
    </font>
    <font>
      <u/>
      <sz val="12"/>
      <color theme="6" tint="-0.24994659260841701"/>
      <name val="Verdana"/>
      <family val="2"/>
    </font>
    <font>
      <u/>
      <sz val="12"/>
      <color theme="1"/>
      <name val="Verdana"/>
      <family val="2"/>
    </font>
    <font>
      <sz val="18"/>
      <name val="Verdana"/>
      <family val="2"/>
    </font>
    <font>
      <sz val="18"/>
      <color rgb="FF425426"/>
      <name val="Verdana"/>
      <family val="2"/>
    </font>
    <font>
      <sz val="12"/>
      <color theme="0"/>
      <name val="Verdana"/>
      <family val="2"/>
    </font>
    <font>
      <i/>
      <sz val="12"/>
      <color theme="1"/>
      <name val="Verdana"/>
      <family val="2"/>
    </font>
    <font>
      <b/>
      <sz val="12"/>
      <color rgb="FF0000FF"/>
      <name val="Verdana"/>
      <family val="2"/>
    </font>
    <font>
      <sz val="9"/>
      <name val="Verdana"/>
      <family val="2"/>
    </font>
    <font>
      <b/>
      <vertAlign val="superscript"/>
      <sz val="10"/>
      <color theme="1"/>
      <name val="Verdana"/>
      <family val="2"/>
    </font>
    <font>
      <i/>
      <sz val="12"/>
      <name val="Verdana"/>
      <family val="2"/>
    </font>
    <font>
      <b/>
      <sz val="10"/>
      <color theme="0"/>
      <name val="Verdana"/>
      <family val="2"/>
    </font>
    <font>
      <u/>
      <sz val="10"/>
      <color indexed="8"/>
      <name val="Verdana"/>
      <family val="2"/>
    </font>
    <font>
      <b/>
      <vertAlign val="subscript"/>
      <sz val="10"/>
      <color theme="0"/>
      <name val="Verdana"/>
      <family val="2"/>
    </font>
    <font>
      <sz val="10"/>
      <color theme="0"/>
      <name val="Verdana"/>
      <family val="2"/>
    </font>
    <font>
      <sz val="18"/>
      <color theme="8" tint="-0.499984740745262"/>
      <name val="Verdana"/>
      <family val="2"/>
    </font>
    <font>
      <b/>
      <sz val="12"/>
      <color rgb="FF425426"/>
      <name val="Verdana"/>
      <family val="2"/>
    </font>
    <font>
      <b/>
      <sz val="12"/>
      <color theme="8" tint="-0.499984740745262"/>
      <name val="Verdana"/>
      <family val="2"/>
    </font>
    <font>
      <vertAlign val="subscript"/>
      <sz val="10"/>
      <color theme="1"/>
      <name val="Verdana"/>
      <family val="2"/>
    </font>
    <font>
      <b/>
      <sz val="10"/>
      <color rgb="FF425426"/>
      <name val="Verdana"/>
      <family val="2"/>
    </font>
    <font>
      <i/>
      <sz val="10"/>
      <color theme="1"/>
      <name val="Verdana"/>
      <family val="2"/>
    </font>
    <font>
      <sz val="10"/>
      <color theme="8" tint="-0.499984740745262"/>
      <name val="Verdana"/>
      <family val="2"/>
    </font>
    <font>
      <b/>
      <sz val="10"/>
      <color theme="8" tint="-0.499984740745262"/>
      <name val="Verdana"/>
      <family val="2"/>
    </font>
    <font>
      <sz val="10"/>
      <color rgb="FF2DAE76"/>
      <name val="Verdana"/>
      <family val="2"/>
    </font>
    <font>
      <b/>
      <sz val="10"/>
      <color indexed="12"/>
      <name val="Verdana"/>
      <family val="2"/>
    </font>
    <font>
      <b/>
      <sz val="10"/>
      <color theme="0" tint="-0.249977111117893"/>
      <name val="Verdana"/>
      <family val="2"/>
    </font>
    <font>
      <sz val="10"/>
      <color theme="0" tint="-0.249977111117893"/>
      <name val="Verdana"/>
      <family val="2"/>
    </font>
    <font>
      <sz val="10"/>
      <color indexed="14"/>
      <name val="Verdana"/>
      <family val="2"/>
    </font>
    <font>
      <b/>
      <sz val="14"/>
      <color theme="1"/>
      <name val="Verdana"/>
      <family val="2"/>
    </font>
    <font>
      <b/>
      <sz val="14"/>
      <color rgb="FF425426"/>
      <name val="Verdana"/>
      <family val="2"/>
    </font>
    <font>
      <b/>
      <vertAlign val="subscript"/>
      <sz val="10"/>
      <color theme="1"/>
      <name val="Verdana"/>
      <family val="2"/>
    </font>
    <font>
      <u/>
      <sz val="10"/>
      <color theme="1"/>
      <name val="Verdana"/>
      <family val="2"/>
    </font>
    <font>
      <b/>
      <sz val="11"/>
      <color theme="1"/>
      <name val="Verdana"/>
      <family val="2"/>
    </font>
    <font>
      <b/>
      <sz val="10"/>
      <color rgb="FF425426"/>
      <name val="Calibri"/>
      <family val="2"/>
      <scheme val="minor"/>
    </font>
    <font>
      <b/>
      <sz val="14"/>
      <color rgb="FF425426"/>
      <name val="Calibri"/>
      <family val="2"/>
      <scheme val="minor"/>
    </font>
    <font>
      <b/>
      <sz val="11"/>
      <color rgb="FF425426"/>
      <name val="Verdana"/>
      <family val="2"/>
    </font>
    <font>
      <sz val="12"/>
      <name val="Calibri"/>
      <family val="2"/>
      <scheme val="minor"/>
    </font>
    <font>
      <b/>
      <sz val="14"/>
      <color theme="1"/>
      <name val="Calibri"/>
      <family val="2"/>
      <scheme val="minor"/>
    </font>
    <font>
      <sz val="11"/>
      <name val="Calibri"/>
      <family val="2"/>
      <scheme val="minor"/>
    </font>
    <font>
      <sz val="11"/>
      <name val="Verdana"/>
      <family val="2"/>
    </font>
    <font>
      <sz val="9"/>
      <color theme="1"/>
      <name val="Verdana"/>
      <family val="2"/>
    </font>
    <font>
      <sz val="9"/>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2F2F2"/>
        <bgColor indexed="64"/>
      </patternFill>
    </fill>
    <fill>
      <patternFill patternType="solid">
        <fgColor rgb="FF2DAE76"/>
        <bgColor indexed="64"/>
      </patternFill>
    </fill>
    <fill>
      <patternFill patternType="solid">
        <fgColor rgb="FFF3FFF1"/>
        <bgColor indexed="64"/>
      </patternFill>
    </fill>
    <fill>
      <patternFill patternType="solid">
        <fgColor rgb="FF382573"/>
        <bgColor indexed="64"/>
      </patternFill>
    </fill>
    <fill>
      <patternFill patternType="solid">
        <fgColor rgb="FFE4DFEC"/>
        <bgColor indexed="64"/>
      </patternFill>
    </fill>
    <fill>
      <patternFill patternType="solid">
        <fgColor rgb="FF6BC3C4"/>
        <bgColor indexed="64"/>
      </patternFill>
    </fill>
    <fill>
      <patternFill patternType="solid">
        <fgColor theme="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style="thin">
        <color auto="1"/>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theme="1"/>
      </left>
      <right style="thin">
        <color indexed="64"/>
      </right>
      <top style="thin">
        <color indexed="64"/>
      </top>
      <bottom style="thin">
        <color indexed="64"/>
      </bottom>
      <diagonal/>
    </border>
    <border>
      <left/>
      <right style="thin">
        <color theme="1"/>
      </right>
      <top style="thin">
        <color theme="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theme="1"/>
      </right>
      <top style="thin">
        <color theme="1"/>
      </top>
      <bottom style="thin">
        <color indexed="64"/>
      </bottom>
      <diagonal/>
    </border>
    <border>
      <left style="medium">
        <color indexed="64"/>
      </left>
      <right style="thin">
        <color theme="1"/>
      </right>
      <top style="thin">
        <color indexed="64"/>
      </top>
      <bottom style="thin">
        <color theme="1"/>
      </bottom>
      <diagonal/>
    </border>
    <border>
      <left style="thin">
        <color indexed="64"/>
      </left>
      <right style="medium">
        <color indexed="64"/>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indexed="64"/>
      </left>
      <right style="medium">
        <color theme="1"/>
      </right>
      <top style="thin">
        <color indexed="64"/>
      </top>
      <bottom style="thin">
        <color indexed="64"/>
      </bottom>
      <diagonal/>
    </border>
    <border>
      <left style="medium">
        <color theme="1"/>
      </left>
      <right style="thin">
        <color theme="1"/>
      </right>
      <top style="thin">
        <color theme="1"/>
      </top>
      <bottom style="thin">
        <color indexed="64"/>
      </bottom>
      <diagonal/>
    </border>
    <border>
      <left style="medium">
        <color theme="1"/>
      </left>
      <right style="thin">
        <color theme="1"/>
      </right>
      <top style="thin">
        <color indexed="64"/>
      </top>
      <bottom style="thin">
        <color theme="1"/>
      </bottom>
      <diagonal/>
    </border>
    <border>
      <left/>
      <right style="medium">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auto="1"/>
      </top>
      <bottom/>
      <diagonal/>
    </border>
    <border>
      <left/>
      <right style="medium">
        <color theme="1"/>
      </right>
      <top/>
      <bottom style="thin">
        <color indexed="64"/>
      </bottom>
      <diagonal/>
    </border>
    <border>
      <left style="medium">
        <color theme="1"/>
      </left>
      <right/>
      <top/>
      <bottom style="thin">
        <color indexed="64"/>
      </bottom>
      <diagonal/>
    </border>
    <border>
      <left style="medium">
        <color theme="1"/>
      </left>
      <right style="thin">
        <color indexed="64"/>
      </right>
      <top/>
      <bottom style="thin">
        <color indexed="64"/>
      </bottom>
      <diagonal/>
    </border>
    <border>
      <left style="thin">
        <color theme="1"/>
      </left>
      <right style="thin">
        <color theme="1"/>
      </right>
      <top style="thin">
        <color theme="1"/>
      </top>
      <bottom style="thin">
        <color indexed="64"/>
      </bottom>
      <diagonal/>
    </border>
  </borders>
  <cellStyleXfs count="22">
    <xf numFmtId="0" fontId="0" fillId="0" borderId="0"/>
    <xf numFmtId="9" fontId="3" fillId="0" borderId="0" applyFont="0" applyFill="0" applyBorder="0" applyAlignment="0" applyProtection="0"/>
    <xf numFmtId="0" fontId="3" fillId="0" borderId="0"/>
    <xf numFmtId="0" fontId="7" fillId="0" borderId="0"/>
    <xf numFmtId="0" fontId="9" fillId="0" borderId="0"/>
    <xf numFmtId="43" fontId="7" fillId="0" borderId="0" applyFont="0" applyFill="0" applyBorder="0" applyAlignment="0" applyProtection="0"/>
    <xf numFmtId="0" fontId="12" fillId="0" borderId="0"/>
    <xf numFmtId="0" fontId="7" fillId="0" borderId="0"/>
    <xf numFmtId="0" fontId="25" fillId="0" borderId="0" applyNumberFormat="0" applyFill="0" applyBorder="0" applyAlignment="0" applyProtection="0">
      <alignment vertical="top"/>
      <protection locked="0"/>
    </xf>
    <xf numFmtId="43" fontId="3" fillId="0" borderId="0" applyFont="0" applyFill="0" applyBorder="0" applyAlignment="0" applyProtection="0"/>
    <xf numFmtId="0" fontId="5" fillId="0" borderId="0"/>
    <xf numFmtId="9" fontId="5" fillId="0" borderId="0" applyFont="0" applyFill="0" applyBorder="0" applyAlignment="0" applyProtection="0"/>
    <xf numFmtId="9" fontId="3" fillId="0" borderId="0" applyFont="0" applyFill="0" applyBorder="0" applyAlignment="0" applyProtection="0"/>
    <xf numFmtId="0" fontId="3" fillId="0" borderId="0"/>
    <xf numFmtId="9" fontId="7" fillId="0" borderId="0" applyFont="0" applyFill="0" applyBorder="0" applyAlignment="0" applyProtection="0"/>
    <xf numFmtId="43" fontId="5" fillId="0" borderId="0" applyFont="0" applyFill="0" applyBorder="0" applyAlignment="0" applyProtection="0"/>
    <xf numFmtId="0" fontId="23" fillId="0" borderId="0"/>
    <xf numFmtId="43" fontId="3" fillId="0" borderId="0" applyFont="0" applyFill="0" applyBorder="0" applyAlignment="0" applyProtection="0"/>
    <xf numFmtId="0" fontId="15" fillId="0" borderId="0" applyNumberFormat="0" applyFill="0" applyBorder="0" applyAlignment="0" applyProtection="0">
      <alignment vertical="top"/>
      <protection locked="0"/>
    </xf>
    <xf numFmtId="0" fontId="3" fillId="0" borderId="0"/>
    <xf numFmtId="0" fontId="7" fillId="0" borderId="0"/>
    <xf numFmtId="9" fontId="3" fillId="0" borderId="0" applyFont="0" applyFill="0" applyBorder="0" applyAlignment="0" applyProtection="0"/>
  </cellStyleXfs>
  <cellXfs count="1014">
    <xf numFmtId="0" fontId="0" fillId="0" borderId="0" xfId="0"/>
    <xf numFmtId="0" fontId="7" fillId="3" borderId="0" xfId="3" applyFill="1"/>
    <xf numFmtId="2" fontId="7" fillId="3" borderId="0" xfId="3" applyNumberFormat="1" applyFill="1" applyAlignment="1">
      <alignment horizontal="center"/>
    </xf>
    <xf numFmtId="0" fontId="7" fillId="4" borderId="0" xfId="3" applyFill="1"/>
    <xf numFmtId="0" fontId="7" fillId="0" borderId="0" xfId="3"/>
    <xf numFmtId="2" fontId="11" fillId="3" borderId="0" xfId="3" applyNumberFormat="1" applyFont="1" applyFill="1" applyAlignment="1">
      <alignment horizontal="center" vertical="center"/>
    </xf>
    <xf numFmtId="0" fontId="7" fillId="3" borderId="0" xfId="3" applyFill="1" applyAlignment="1">
      <alignment vertical="center"/>
    </xf>
    <xf numFmtId="0" fontId="7" fillId="4" borderId="0" xfId="3" applyFill="1" applyAlignment="1">
      <alignment vertical="center"/>
    </xf>
    <xf numFmtId="0" fontId="7" fillId="0" borderId="0" xfId="3" applyAlignment="1">
      <alignment vertical="center"/>
    </xf>
    <xf numFmtId="2" fontId="7" fillId="3" borderId="0" xfId="3" applyNumberFormat="1" applyFill="1" applyAlignment="1">
      <alignment horizontal="center" wrapText="1"/>
    </xf>
    <xf numFmtId="0" fontId="13" fillId="3" borderId="0" xfId="6" applyFont="1" applyFill="1" applyAlignment="1">
      <alignment vertical="top"/>
    </xf>
    <xf numFmtId="0" fontId="14" fillId="3" borderId="0" xfId="3" applyFont="1" applyFill="1" applyAlignment="1">
      <alignment vertical="top"/>
    </xf>
    <xf numFmtId="0" fontId="7" fillId="3" borderId="0" xfId="3" applyFill="1" applyAlignment="1">
      <alignment wrapText="1"/>
    </xf>
    <xf numFmtId="0" fontId="7" fillId="4" borderId="0" xfId="3" applyFill="1" applyAlignment="1">
      <alignment wrapText="1"/>
    </xf>
    <xf numFmtId="0" fontId="7" fillId="0" borderId="0" xfId="3" applyAlignment="1">
      <alignment wrapText="1"/>
    </xf>
    <xf numFmtId="0" fontId="7" fillId="3" borderId="0" xfId="3" applyFill="1" applyAlignment="1">
      <alignment horizontal="left"/>
    </xf>
    <xf numFmtId="0" fontId="15" fillId="3" borderId="0" xfId="8" applyFont="1" applyFill="1" applyAlignment="1" applyProtection="1">
      <alignment horizontal="left"/>
    </xf>
    <xf numFmtId="0" fontId="16" fillId="3" borderId="0" xfId="3" applyFont="1" applyFill="1" applyAlignment="1">
      <alignment horizontal="center"/>
    </xf>
    <xf numFmtId="0" fontId="17" fillId="3" borderId="0" xfId="3" applyFont="1" applyFill="1" applyAlignment="1">
      <alignment horizontal="center"/>
    </xf>
    <xf numFmtId="0" fontId="17" fillId="3" borderId="0" xfId="3" applyFont="1" applyFill="1"/>
    <xf numFmtId="2" fontId="17" fillId="3" borderId="0" xfId="3" applyNumberFormat="1" applyFont="1" applyFill="1" applyAlignment="1">
      <alignment horizontal="center"/>
    </xf>
    <xf numFmtId="2" fontId="18" fillId="3" borderId="0" xfId="3" applyNumberFormat="1" applyFont="1" applyFill="1" applyAlignment="1">
      <alignment horizontal="center"/>
    </xf>
    <xf numFmtId="167" fontId="7" fillId="3" borderId="0" xfId="3" applyNumberFormat="1" applyFill="1" applyAlignment="1">
      <alignment horizontal="center"/>
    </xf>
    <xf numFmtId="0" fontId="7" fillId="3" borderId="0" xfId="3" applyFill="1" applyAlignment="1">
      <alignment horizontal="center"/>
    </xf>
    <xf numFmtId="0" fontId="8" fillId="3" borderId="0" xfId="3" applyFont="1" applyFill="1" applyAlignment="1">
      <alignment horizontal="center" vertical="top"/>
    </xf>
    <xf numFmtId="0" fontId="8" fillId="3" borderId="0" xfId="3" applyFont="1" applyFill="1" applyAlignment="1">
      <alignment vertical="top"/>
    </xf>
    <xf numFmtId="0" fontId="8" fillId="5" borderId="0" xfId="3" applyFont="1" applyFill="1" applyAlignment="1">
      <alignment vertical="top"/>
    </xf>
    <xf numFmtId="0" fontId="8" fillId="5" borderId="0" xfId="3" applyFont="1" applyFill="1" applyAlignment="1">
      <alignment horizontal="center" vertical="top"/>
    </xf>
    <xf numFmtId="0" fontId="7" fillId="5" borderId="0" xfId="3" applyFill="1"/>
    <xf numFmtId="2" fontId="7" fillId="5" borderId="0" xfId="3" applyNumberFormat="1" applyFill="1" applyAlignment="1">
      <alignment horizontal="center"/>
    </xf>
    <xf numFmtId="0" fontId="7" fillId="5" borderId="0" xfId="3" applyFill="1" applyAlignment="1">
      <alignment horizontal="center"/>
    </xf>
    <xf numFmtId="0" fontId="5" fillId="0" borderId="0" xfId="0" applyFont="1" applyAlignment="1" applyProtection="1">
      <alignment vertical="center"/>
      <protection hidden="1"/>
    </xf>
    <xf numFmtId="0" fontId="4" fillId="0" borderId="0" xfId="0" applyFont="1" applyAlignment="1" applyProtection="1">
      <alignment vertical="center"/>
      <protection hidden="1"/>
    </xf>
    <xf numFmtId="0" fontId="0" fillId="3" borderId="0" xfId="0" applyFill="1" applyAlignment="1">
      <alignment vertical="top"/>
    </xf>
    <xf numFmtId="0" fontId="5" fillId="0" borderId="0" xfId="0" applyFont="1"/>
    <xf numFmtId="0" fontId="6" fillId="0" borderId="0" xfId="3" applyFont="1" applyAlignment="1">
      <alignment vertical="top"/>
    </xf>
    <xf numFmtId="0" fontId="5" fillId="0" borderId="0" xfId="3" applyFont="1"/>
    <xf numFmtId="0" fontId="6" fillId="0" borderId="0" xfId="0" applyFont="1"/>
    <xf numFmtId="9" fontId="5" fillId="0" borderId="0" xfId="1" applyFont="1"/>
    <xf numFmtId="0" fontId="5" fillId="0" borderId="0" xfId="0" applyFont="1" applyAlignment="1" applyProtection="1">
      <alignment horizontal="center" vertical="center"/>
      <protection hidden="1"/>
    </xf>
    <xf numFmtId="0" fontId="0" fillId="0" borderId="0" xfId="0" applyProtection="1">
      <protection hidden="1"/>
    </xf>
    <xf numFmtId="0" fontId="24" fillId="0" borderId="0" xfId="0" applyFont="1" applyProtection="1">
      <protection hidden="1"/>
    </xf>
    <xf numFmtId="0" fontId="5" fillId="0" borderId="1" xfId="0" applyFont="1" applyBorder="1" applyAlignment="1" applyProtection="1">
      <alignment vertical="center"/>
      <protection hidden="1"/>
    </xf>
    <xf numFmtId="0" fontId="0" fillId="0" borderId="0" xfId="0" applyAlignment="1" applyProtection="1">
      <alignment vertical="top"/>
      <protection hidden="1"/>
    </xf>
    <xf numFmtId="2" fontId="0" fillId="0" borderId="0" xfId="0" applyNumberFormat="1" applyProtection="1">
      <protection hidden="1"/>
    </xf>
    <xf numFmtId="0" fontId="27" fillId="0" borderId="0" xfId="0" applyFont="1" applyAlignment="1" applyProtection="1">
      <alignment vertical="top"/>
      <protection hidden="1"/>
    </xf>
    <xf numFmtId="0" fontId="27" fillId="0" borderId="0" xfId="0" applyFont="1" applyProtection="1">
      <protection hidden="1"/>
    </xf>
    <xf numFmtId="0" fontId="29" fillId="0" borderId="0" xfId="0" applyFont="1" applyProtection="1">
      <protection hidden="1"/>
    </xf>
    <xf numFmtId="0" fontId="26" fillId="0" borderId="0" xfId="0" applyFont="1" applyAlignment="1" applyProtection="1">
      <alignment vertical="top"/>
      <protection hidden="1"/>
    </xf>
    <xf numFmtId="0" fontId="5" fillId="0" borderId="1" xfId="0" applyFont="1" applyBorder="1"/>
    <xf numFmtId="14" fontId="5" fillId="0" borderId="1" xfId="0" applyNumberFormat="1" applyFont="1" applyBorder="1"/>
    <xf numFmtId="49" fontId="5" fillId="0" borderId="1" xfId="0" applyNumberFormat="1" applyFont="1" applyBorder="1"/>
    <xf numFmtId="2" fontId="5" fillId="0" borderId="1" xfId="0" applyNumberFormat="1" applyFont="1" applyBorder="1"/>
    <xf numFmtId="9" fontId="5" fillId="0" borderId="1" xfId="1" applyFont="1" applyBorder="1"/>
    <xf numFmtId="4" fontId="5" fillId="0" borderId="1" xfId="0" applyNumberFormat="1" applyFont="1" applyBorder="1"/>
    <xf numFmtId="168" fontId="5" fillId="0" borderId="1" xfId="0" applyNumberFormat="1" applyFont="1" applyBorder="1"/>
    <xf numFmtId="0" fontId="5" fillId="0" borderId="1" xfId="0" applyFont="1" applyBorder="1" applyAlignment="1">
      <alignment horizontal="left"/>
    </xf>
    <xf numFmtId="49" fontId="5" fillId="0" borderId="1" xfId="0" applyNumberFormat="1" applyFont="1" applyBorder="1" applyAlignment="1">
      <alignment horizontal="left"/>
    </xf>
    <xf numFmtId="0" fontId="5" fillId="0" borderId="1" xfId="0" applyFont="1" applyBorder="1" applyAlignment="1">
      <alignment horizontal="right"/>
    </xf>
    <xf numFmtId="43" fontId="5" fillId="0" borderId="1" xfId="17" applyFont="1" applyBorder="1"/>
    <xf numFmtId="175" fontId="5" fillId="0" borderId="1" xfId="17" applyNumberFormat="1" applyFont="1" applyBorder="1"/>
    <xf numFmtId="0" fontId="5" fillId="0" borderId="0" xfId="0" applyFont="1" applyAlignment="1" applyProtection="1">
      <alignment vertical="top"/>
      <protection hidden="1"/>
    </xf>
    <xf numFmtId="0" fontId="30" fillId="3" borderId="0" xfId="0" applyFont="1" applyFill="1"/>
    <xf numFmtId="0" fontId="5" fillId="0" borderId="1" xfId="0" applyFont="1" applyBorder="1" applyProtection="1">
      <protection locked="0"/>
    </xf>
    <xf numFmtId="0" fontId="3" fillId="0" borderId="0" xfId="0" applyFont="1" applyProtection="1">
      <protection hidden="1"/>
    </xf>
    <xf numFmtId="9" fontId="5" fillId="0" borderId="1" xfId="1" applyFont="1" applyBorder="1" applyAlignment="1" applyProtection="1">
      <alignment vertical="center"/>
      <protection hidden="1"/>
    </xf>
    <xf numFmtId="9" fontId="5" fillId="0" borderId="1" xfId="1" applyFont="1" applyBorder="1" applyAlignment="1">
      <alignment horizontal="right"/>
    </xf>
    <xf numFmtId="0" fontId="31" fillId="0" borderId="0" xfId="0" applyFont="1" applyProtection="1">
      <protection hidden="1"/>
    </xf>
    <xf numFmtId="0" fontId="0" fillId="0" borderId="1" xfId="0" applyBorder="1" applyProtection="1">
      <protection hidden="1"/>
    </xf>
    <xf numFmtId="0" fontId="0" fillId="3" borderId="0" xfId="0" applyFill="1"/>
    <xf numFmtId="0" fontId="10" fillId="2" borderId="21" xfId="3" applyFont="1" applyFill="1" applyBorder="1"/>
    <xf numFmtId="0" fontId="10" fillId="2" borderId="22" xfId="3" applyFont="1" applyFill="1" applyBorder="1"/>
    <xf numFmtId="1" fontId="5" fillId="0" borderId="1" xfId="0" applyNumberFormat="1" applyFont="1" applyBorder="1" applyAlignment="1">
      <alignment horizontal="right"/>
    </xf>
    <xf numFmtId="0" fontId="32" fillId="3" borderId="0" xfId="3" applyFont="1" applyFill="1"/>
    <xf numFmtId="0" fontId="0" fillId="0" borderId="0" xfId="0" applyAlignment="1">
      <alignment vertical="center"/>
    </xf>
    <xf numFmtId="0" fontId="5" fillId="0" borderId="0" xfId="0" applyFont="1" applyBorder="1" applyAlignment="1" applyProtection="1">
      <alignment vertical="center"/>
      <protection hidden="1"/>
    </xf>
    <xf numFmtId="0" fontId="21" fillId="2" borderId="21" xfId="3" applyFont="1" applyFill="1" applyBorder="1"/>
    <xf numFmtId="0" fontId="5" fillId="0" borderId="0" xfId="0" applyFont="1" applyProtection="1">
      <protection hidden="1"/>
    </xf>
    <xf numFmtId="0" fontId="33" fillId="2" borderId="0" xfId="2" applyFont="1" applyFill="1" applyAlignment="1" applyProtection="1">
      <alignment horizontal="left" vertical="top" wrapText="1"/>
      <protection hidden="1"/>
    </xf>
    <xf numFmtId="0" fontId="33" fillId="2" borderId="0" xfId="2" applyFont="1" applyFill="1" applyAlignment="1" applyProtection="1">
      <alignment horizontal="left" vertical="center"/>
      <protection hidden="1"/>
    </xf>
    <xf numFmtId="0" fontId="4" fillId="0" borderId="0" xfId="0" applyFont="1" applyAlignment="1" applyProtection="1">
      <alignment vertical="top"/>
      <protection hidden="1"/>
    </xf>
    <xf numFmtId="0" fontId="5" fillId="2" borderId="0" xfId="0" applyFont="1" applyFill="1"/>
    <xf numFmtId="0" fontId="6" fillId="2" borderId="0" xfId="0" applyFont="1" applyFill="1"/>
    <xf numFmtId="0" fontId="20" fillId="2" borderId="0" xfId="0" applyFont="1" applyFill="1" applyAlignment="1">
      <alignment wrapText="1"/>
    </xf>
    <xf numFmtId="49" fontId="5" fillId="2" borderId="0" xfId="0" applyNumberFormat="1" applyFont="1" applyFill="1"/>
    <xf numFmtId="0" fontId="4" fillId="2" borderId="0" xfId="0" applyFont="1" applyFill="1"/>
    <xf numFmtId="0" fontId="5" fillId="2" borderId="0" xfId="0" applyFont="1" applyFill="1" applyAlignment="1">
      <alignment wrapText="1"/>
    </xf>
    <xf numFmtId="0" fontId="5" fillId="0" borderId="42" xfId="0" applyFont="1" applyBorder="1"/>
    <xf numFmtId="43" fontId="5" fillId="0" borderId="42" xfId="17" applyFont="1" applyBorder="1"/>
    <xf numFmtId="175" fontId="5" fillId="0" borderId="42" xfId="17" applyNumberFormat="1" applyFont="1" applyBorder="1"/>
    <xf numFmtId="43" fontId="5" fillId="0" borderId="1" xfId="0" applyNumberFormat="1" applyFont="1" applyBorder="1"/>
    <xf numFmtId="43" fontId="5" fillId="2" borderId="1" xfId="0" applyNumberFormat="1" applyFont="1" applyFill="1" applyBorder="1"/>
    <xf numFmtId="0" fontId="5" fillId="0" borderId="1" xfId="0" applyNumberFormat="1" applyFont="1" applyBorder="1"/>
    <xf numFmtId="0" fontId="5" fillId="0" borderId="42" xfId="0" applyNumberFormat="1" applyFont="1" applyBorder="1"/>
    <xf numFmtId="0" fontId="10" fillId="0" borderId="0" xfId="19" applyFont="1" applyAlignment="1" applyProtection="1">
      <alignment vertical="center"/>
      <protection hidden="1"/>
    </xf>
    <xf numFmtId="0" fontId="5" fillId="0" borderId="0" xfId="19" applyFont="1" applyAlignment="1" applyProtection="1">
      <alignment vertical="center"/>
      <protection hidden="1"/>
    </xf>
    <xf numFmtId="0" fontId="5" fillId="0" borderId="0" xfId="19" applyFont="1" applyAlignment="1" applyProtection="1">
      <alignment vertical="center" wrapText="1"/>
      <protection hidden="1"/>
    </xf>
    <xf numFmtId="0" fontId="34" fillId="0" borderId="0" xfId="19" applyFont="1" applyAlignment="1" applyProtection="1">
      <alignment vertical="center"/>
      <protection hidden="1"/>
    </xf>
    <xf numFmtId="0" fontId="22" fillId="0" borderId="0" xfId="19" applyFont="1" applyAlignment="1" applyProtection="1">
      <alignment vertical="center"/>
      <protection hidden="1"/>
    </xf>
    <xf numFmtId="9" fontId="22" fillId="0" borderId="0" xfId="19" applyNumberFormat="1" applyFont="1" applyAlignment="1" applyProtection="1">
      <alignment vertical="center"/>
      <protection hidden="1"/>
    </xf>
    <xf numFmtId="0" fontId="4" fillId="0" borderId="0" xfId="19" applyFont="1" applyAlignment="1" applyProtection="1">
      <alignment vertical="center"/>
      <protection hidden="1"/>
    </xf>
    <xf numFmtId="0" fontId="10" fillId="0" borderId="1" xfId="0" applyFont="1" applyBorder="1" applyAlignment="1" applyProtection="1">
      <alignment vertical="top" wrapText="1"/>
      <protection locked="0" hidden="1"/>
    </xf>
    <xf numFmtId="49" fontId="10" fillId="0" borderId="1" xfId="0" applyNumberFormat="1" applyFont="1" applyBorder="1" applyAlignment="1" applyProtection="1">
      <alignment vertical="top" wrapText="1"/>
      <protection locked="0" hidden="1"/>
    </xf>
    <xf numFmtId="9" fontId="10" fillId="0" borderId="1" xfId="0" applyNumberFormat="1" applyFont="1" applyBorder="1" applyAlignment="1" applyProtection="1">
      <alignment vertical="top" wrapText="1"/>
      <protection locked="0" hidden="1"/>
    </xf>
    <xf numFmtId="0" fontId="10" fillId="0" borderId="1" xfId="0" applyNumberFormat="1" applyFont="1" applyBorder="1" applyAlignment="1" applyProtection="1">
      <alignment vertical="top" wrapText="1"/>
      <protection locked="0" hidden="1"/>
    </xf>
    <xf numFmtId="168" fontId="10" fillId="0" borderId="1" xfId="0" applyNumberFormat="1" applyFont="1" applyBorder="1" applyAlignment="1" applyProtection="1">
      <alignment vertical="top" wrapText="1"/>
      <protection locked="0" hidden="1"/>
    </xf>
    <xf numFmtId="1" fontId="10" fillId="0" borderId="1" xfId="0" applyNumberFormat="1" applyFont="1" applyBorder="1" applyAlignment="1" applyProtection="1">
      <alignment vertical="top" wrapText="1"/>
      <protection locked="0" hidden="1"/>
    </xf>
    <xf numFmtId="0" fontId="26" fillId="0" borderId="0" xfId="0" applyFont="1" applyFill="1" applyBorder="1" applyAlignment="1" applyProtection="1">
      <alignment vertical="top"/>
      <protection hidden="1"/>
    </xf>
    <xf numFmtId="0" fontId="27" fillId="0" borderId="0" xfId="0" applyFont="1" applyFill="1" applyBorder="1" applyAlignment="1" applyProtection="1">
      <alignment vertical="top"/>
      <protection hidden="1"/>
    </xf>
    <xf numFmtId="0" fontId="39" fillId="0" borderId="0" xfId="0" applyFont="1" applyBorder="1" applyAlignment="1" applyProtection="1">
      <alignment horizontal="left" vertical="top" wrapText="1"/>
      <protection hidden="1"/>
    </xf>
    <xf numFmtId="0" fontId="48" fillId="0" borderId="0" xfId="0" applyFont="1" applyAlignment="1" applyProtection="1">
      <alignment vertical="top"/>
      <protection hidden="1"/>
    </xf>
    <xf numFmtId="0" fontId="23" fillId="0" borderId="0" xfId="0" applyFont="1" applyBorder="1" applyAlignment="1" applyProtection="1">
      <alignment horizontal="left" vertical="top" wrapText="1"/>
      <protection hidden="1"/>
    </xf>
    <xf numFmtId="0" fontId="23" fillId="0" borderId="0" xfId="0" applyFont="1" applyBorder="1" applyAlignment="1" applyProtection="1">
      <alignment vertical="top" wrapText="1"/>
      <protection hidden="1"/>
    </xf>
    <xf numFmtId="0" fontId="27" fillId="0" borderId="0" xfId="0" applyFont="1" applyBorder="1" applyAlignment="1" applyProtection="1">
      <alignment vertical="top"/>
      <protection hidden="1"/>
    </xf>
    <xf numFmtId="0" fontId="28" fillId="0" borderId="64" xfId="0" applyFont="1" applyBorder="1" applyAlignment="1">
      <alignment vertical="top"/>
    </xf>
    <xf numFmtId="0" fontId="27" fillId="0" borderId="26" xfId="0" applyFont="1" applyBorder="1" applyAlignment="1" applyProtection="1">
      <alignment vertical="top"/>
      <protection hidden="1"/>
    </xf>
    <xf numFmtId="0" fontId="27" fillId="0" borderId="65" xfId="0" applyFont="1" applyBorder="1" applyAlignment="1" applyProtection="1">
      <alignment vertical="top"/>
      <protection hidden="1"/>
    </xf>
    <xf numFmtId="0" fontId="40" fillId="0" borderId="66" xfId="0" applyFont="1" applyBorder="1" applyAlignment="1" applyProtection="1">
      <alignment horizontal="left" vertical="top"/>
      <protection hidden="1"/>
    </xf>
    <xf numFmtId="0" fontId="38" fillId="0" borderId="0" xfId="0" applyFont="1" applyBorder="1" applyAlignment="1" applyProtection="1">
      <alignment vertical="top"/>
      <protection hidden="1"/>
    </xf>
    <xf numFmtId="0" fontId="38" fillId="0" borderId="67" xfId="0" applyFont="1" applyBorder="1" applyAlignment="1" applyProtection="1">
      <alignment vertical="top"/>
      <protection hidden="1"/>
    </xf>
    <xf numFmtId="0" fontId="42" fillId="0" borderId="66" xfId="0" applyFont="1" applyBorder="1" applyAlignment="1" applyProtection="1">
      <alignment vertical="top"/>
      <protection hidden="1"/>
    </xf>
    <xf numFmtId="0" fontId="23" fillId="0" borderId="66" xfId="0" applyFont="1" applyBorder="1" applyAlignment="1" applyProtection="1">
      <alignment vertical="top"/>
      <protection hidden="1"/>
    </xf>
    <xf numFmtId="0" fontId="47" fillId="0" borderId="0" xfId="8" applyFont="1" applyBorder="1" applyProtection="1">
      <alignment vertical="top"/>
      <protection hidden="1"/>
    </xf>
    <xf numFmtId="0" fontId="48" fillId="0" borderId="0" xfId="0" applyFont="1" applyBorder="1" applyAlignment="1" applyProtection="1">
      <alignment vertical="top"/>
      <protection hidden="1"/>
    </xf>
    <xf numFmtId="0" fontId="48" fillId="0" borderId="67" xfId="0" applyFont="1" applyBorder="1" applyAlignment="1" applyProtection="1">
      <alignment vertical="top"/>
      <protection hidden="1"/>
    </xf>
    <xf numFmtId="0" fontId="39" fillId="0" borderId="0" xfId="0" applyFont="1" applyBorder="1" applyAlignment="1" applyProtection="1">
      <alignment horizontal="left" vertical="top"/>
      <protection hidden="1"/>
    </xf>
    <xf numFmtId="0" fontId="39" fillId="0" borderId="67" xfId="0" applyFont="1" applyBorder="1" applyAlignment="1" applyProtection="1">
      <alignment horizontal="left" vertical="top"/>
      <protection hidden="1"/>
    </xf>
    <xf numFmtId="0" fontId="39" fillId="0" borderId="0" xfId="0" applyFont="1" applyBorder="1" applyAlignment="1" applyProtection="1">
      <alignment horizontal="left" wrapText="1"/>
      <protection hidden="1"/>
    </xf>
    <xf numFmtId="0" fontId="39" fillId="0" borderId="67" xfId="0" applyFont="1" applyBorder="1" applyAlignment="1" applyProtection="1">
      <alignment horizontal="left" wrapText="1"/>
      <protection hidden="1"/>
    </xf>
    <xf numFmtId="0" fontId="39" fillId="0" borderId="66" xfId="0" applyFont="1" applyBorder="1" applyAlignment="1" applyProtection="1">
      <alignment vertical="top"/>
      <protection hidden="1"/>
    </xf>
    <xf numFmtId="0" fontId="23" fillId="0" borderId="66" xfId="0" applyFont="1" applyBorder="1" applyAlignment="1" applyProtection="1">
      <alignment horizontal="left" vertical="top" wrapText="1"/>
      <protection hidden="1"/>
    </xf>
    <xf numFmtId="0" fontId="23" fillId="0" borderId="67" xfId="0" applyFont="1" applyBorder="1" applyAlignment="1" applyProtection="1">
      <alignment horizontal="left" vertical="top" wrapText="1"/>
      <protection hidden="1"/>
    </xf>
    <xf numFmtId="0" fontId="39" fillId="0" borderId="66" xfId="0" applyFont="1" applyBorder="1" applyAlignment="1" applyProtection="1">
      <alignment horizontal="left" vertical="top" wrapText="1"/>
      <protection hidden="1"/>
    </xf>
    <xf numFmtId="0" fontId="39" fillId="0" borderId="67" xfId="0" applyFont="1" applyBorder="1" applyAlignment="1" applyProtection="1">
      <alignment horizontal="left" vertical="top" wrapText="1"/>
      <protection hidden="1"/>
    </xf>
    <xf numFmtId="0" fontId="52" fillId="0" borderId="66" xfId="0" applyFont="1" applyBorder="1" applyAlignment="1" applyProtection="1">
      <alignment vertical="top" wrapText="1"/>
      <protection hidden="1"/>
    </xf>
    <xf numFmtId="0" fontId="39" fillId="0" borderId="0" xfId="0" applyFont="1" applyBorder="1" applyAlignment="1" applyProtection="1">
      <alignment vertical="top" wrapText="1"/>
      <protection hidden="1"/>
    </xf>
    <xf numFmtId="0" fontId="39" fillId="0" borderId="67" xfId="0" applyFont="1" applyBorder="1" applyAlignment="1" applyProtection="1">
      <alignment vertical="top" wrapText="1"/>
      <protection hidden="1"/>
    </xf>
    <xf numFmtId="0" fontId="51" fillId="0" borderId="66" xfId="8" applyFont="1" applyBorder="1" applyAlignment="1" applyProtection="1">
      <protection hidden="1"/>
    </xf>
    <xf numFmtId="0" fontId="51" fillId="0" borderId="0" xfId="8" applyFont="1" applyBorder="1" applyAlignment="1" applyProtection="1">
      <protection hidden="1"/>
    </xf>
    <xf numFmtId="0" fontId="54" fillId="0" borderId="0" xfId="0" applyFont="1" applyBorder="1" applyProtection="1">
      <protection hidden="1"/>
    </xf>
    <xf numFmtId="0" fontId="54" fillId="0" borderId="67" xfId="0" applyFont="1" applyBorder="1" applyProtection="1">
      <protection hidden="1"/>
    </xf>
    <xf numFmtId="0" fontId="45" fillId="0" borderId="66" xfId="0" applyFont="1" applyBorder="1" applyAlignment="1" applyProtection="1">
      <alignment vertical="top"/>
      <protection hidden="1"/>
    </xf>
    <xf numFmtId="0" fontId="45" fillId="0" borderId="0" xfId="0" applyFont="1" applyBorder="1" applyAlignment="1" applyProtection="1">
      <alignment vertical="top"/>
      <protection hidden="1"/>
    </xf>
    <xf numFmtId="0" fontId="48" fillId="0" borderId="67" xfId="0" applyFont="1" applyBorder="1" applyAlignment="1" applyProtection="1">
      <alignment horizontal="right" vertical="top" wrapText="1"/>
      <protection hidden="1"/>
    </xf>
    <xf numFmtId="0" fontId="55" fillId="6" borderId="20" xfId="0" applyFont="1" applyFill="1" applyBorder="1" applyAlignment="1" applyProtection="1">
      <alignment vertical="top"/>
      <protection hidden="1"/>
    </xf>
    <xf numFmtId="0" fontId="56" fillId="6" borderId="21" xfId="0" applyFont="1" applyFill="1" applyBorder="1" applyAlignment="1" applyProtection="1">
      <alignment vertical="top"/>
      <protection hidden="1"/>
    </xf>
    <xf numFmtId="0" fontId="56" fillId="6" borderId="22" xfId="0" applyFont="1" applyFill="1" applyBorder="1" applyAlignment="1" applyProtection="1">
      <alignment vertical="top"/>
      <protection hidden="1"/>
    </xf>
    <xf numFmtId="0" fontId="5" fillId="0" borderId="0" xfId="0" applyFont="1" applyFill="1" applyAlignment="1" applyProtection="1">
      <alignment vertical="top"/>
      <protection hidden="1"/>
    </xf>
    <xf numFmtId="0" fontId="4" fillId="0" borderId="0" xfId="0" applyFont="1" applyFill="1" applyBorder="1" applyAlignment="1" applyProtection="1">
      <alignment vertical="top"/>
      <protection hidden="1"/>
    </xf>
    <xf numFmtId="0" fontId="5" fillId="0" borderId="0" xfId="0" applyFont="1" applyFill="1" applyBorder="1" applyAlignment="1" applyProtection="1">
      <alignment vertical="top"/>
      <protection hidden="1"/>
    </xf>
    <xf numFmtId="0" fontId="46" fillId="0" borderId="64" xfId="0" applyFont="1" applyBorder="1" applyAlignment="1">
      <alignment vertical="top"/>
    </xf>
    <xf numFmtId="0" fontId="38" fillId="0" borderId="26" xfId="0" applyFont="1" applyBorder="1" applyAlignment="1" applyProtection="1">
      <alignment vertical="top"/>
      <protection hidden="1"/>
    </xf>
    <xf numFmtId="0" fontId="38" fillId="0" borderId="65" xfId="0" applyFont="1" applyBorder="1" applyAlignment="1" applyProtection="1">
      <alignment vertical="top"/>
      <protection hidden="1"/>
    </xf>
    <xf numFmtId="0" fontId="42" fillId="0" borderId="0" xfId="0" applyFont="1" applyBorder="1" applyAlignment="1" applyProtection="1">
      <alignment vertical="top"/>
      <protection hidden="1"/>
    </xf>
    <xf numFmtId="0" fontId="39" fillId="0" borderId="66" xfId="0" applyFont="1" applyBorder="1" applyAlignment="1" applyProtection="1">
      <alignment horizontal="left" vertical="top"/>
      <protection hidden="1"/>
    </xf>
    <xf numFmtId="0" fontId="41" fillId="0" borderId="0" xfId="8" applyFont="1" applyBorder="1" applyProtection="1">
      <alignment vertical="top"/>
      <protection hidden="1"/>
    </xf>
    <xf numFmtId="0" fontId="39" fillId="0" borderId="0" xfId="0" applyFont="1" applyBorder="1" applyAlignment="1" applyProtection="1">
      <alignment vertical="top"/>
      <protection hidden="1"/>
    </xf>
    <xf numFmtId="0" fontId="39" fillId="0" borderId="67" xfId="0" applyFont="1" applyBorder="1" applyAlignment="1" applyProtection="1">
      <alignment vertical="top"/>
      <protection hidden="1"/>
    </xf>
    <xf numFmtId="0" fontId="57" fillId="0" borderId="66" xfId="0" applyFont="1" applyBorder="1" applyAlignment="1" applyProtection="1">
      <alignment vertical="center"/>
      <protection hidden="1"/>
    </xf>
    <xf numFmtId="0" fontId="38" fillId="2" borderId="0" xfId="2" applyFont="1" applyFill="1" applyBorder="1" applyAlignment="1" applyProtection="1">
      <alignment vertical="center"/>
      <protection hidden="1"/>
    </xf>
    <xf numFmtId="14" fontId="38" fillId="0" borderId="0" xfId="2" applyNumberFormat="1" applyFont="1" applyBorder="1" applyAlignment="1" applyProtection="1">
      <alignment horizontal="center" vertical="center"/>
      <protection locked="0"/>
    </xf>
    <xf numFmtId="0" fontId="44" fillId="0" borderId="66" xfId="0" applyFont="1" applyBorder="1" applyProtection="1">
      <protection hidden="1"/>
    </xf>
    <xf numFmtId="0" fontId="42" fillId="0" borderId="66" xfId="0" applyFont="1" applyBorder="1" applyAlignment="1" applyProtection="1">
      <alignment horizontal="left" vertical="top" wrapText="1"/>
      <protection hidden="1"/>
    </xf>
    <xf numFmtId="0" fontId="23" fillId="0" borderId="66" xfId="0" applyFont="1" applyBorder="1" applyAlignment="1" applyProtection="1">
      <alignment vertical="top" wrapText="1"/>
      <protection hidden="1"/>
    </xf>
    <xf numFmtId="0" fontId="23" fillId="0" borderId="67" xfId="0" applyFont="1" applyBorder="1" applyAlignment="1" applyProtection="1">
      <alignment vertical="top" wrapText="1"/>
      <protection hidden="1"/>
    </xf>
    <xf numFmtId="0" fontId="23" fillId="0" borderId="66" xfId="0" applyFont="1" applyBorder="1" applyAlignment="1" applyProtection="1">
      <alignment horizontal="left" vertical="top"/>
      <protection hidden="1"/>
    </xf>
    <xf numFmtId="0" fontId="23" fillId="0" borderId="0" xfId="0" applyFont="1" applyBorder="1" applyAlignment="1" applyProtection="1">
      <alignment horizontal="left" vertical="top"/>
      <protection hidden="1"/>
    </xf>
    <xf numFmtId="0" fontId="60" fillId="0" borderId="0" xfId="0" applyFont="1" applyBorder="1" applyAlignment="1" applyProtection="1">
      <alignment horizontal="left" vertical="top"/>
      <protection hidden="1"/>
    </xf>
    <xf numFmtId="0" fontId="23" fillId="0" borderId="67" xfId="0" applyFont="1" applyBorder="1" applyAlignment="1" applyProtection="1">
      <alignment horizontal="left" vertical="top"/>
      <protection hidden="1"/>
    </xf>
    <xf numFmtId="0" fontId="53" fillId="0" borderId="66" xfId="0" applyFont="1" applyBorder="1" applyProtection="1">
      <protection hidden="1"/>
    </xf>
    <xf numFmtId="0" fontId="60" fillId="0" borderId="66" xfId="0" applyFont="1" applyBorder="1" applyAlignment="1" applyProtection="1">
      <alignment vertical="top"/>
      <protection hidden="1"/>
    </xf>
    <xf numFmtId="0" fontId="60" fillId="0" borderId="0" xfId="0" applyFont="1" applyBorder="1" applyAlignment="1" applyProtection="1">
      <alignment vertical="top"/>
      <protection hidden="1"/>
    </xf>
    <xf numFmtId="172" fontId="10" fillId="0" borderId="0" xfId="0" applyNumberFormat="1" applyFont="1" applyFill="1" applyBorder="1" applyAlignment="1" applyProtection="1">
      <alignment horizontal="center"/>
      <protection hidden="1"/>
    </xf>
    <xf numFmtId="0" fontId="44" fillId="0" borderId="64" xfId="0" applyFont="1" applyBorder="1" applyAlignment="1" applyProtection="1">
      <alignment vertical="center"/>
      <protection hidden="1"/>
    </xf>
    <xf numFmtId="0" fontId="38" fillId="0" borderId="26" xfId="0" applyFont="1" applyBorder="1" applyAlignment="1" applyProtection="1">
      <alignment vertical="center"/>
      <protection hidden="1"/>
    </xf>
    <xf numFmtId="0" fontId="38" fillId="0" borderId="65" xfId="0" applyFont="1" applyBorder="1" applyAlignment="1" applyProtection="1">
      <alignment vertical="center"/>
      <protection hidden="1"/>
    </xf>
    <xf numFmtId="0" fontId="63" fillId="0" borderId="66" xfId="0" applyFont="1" applyBorder="1" applyAlignment="1" applyProtection="1">
      <alignment vertical="center"/>
      <protection hidden="1"/>
    </xf>
    <xf numFmtId="0" fontId="38" fillId="0" borderId="0" xfId="0" applyFont="1" applyBorder="1" applyAlignment="1" applyProtection="1">
      <alignment vertical="center"/>
      <protection hidden="1"/>
    </xf>
    <xf numFmtId="0" fontId="38" fillId="0" borderId="67" xfId="0" applyFont="1" applyBorder="1" applyAlignment="1" applyProtection="1">
      <alignment vertical="center"/>
      <protection hidden="1"/>
    </xf>
    <xf numFmtId="0" fontId="44" fillId="0" borderId="66" xfId="0" applyFont="1" applyBorder="1" applyAlignment="1" applyProtection="1">
      <alignment vertical="center"/>
      <protection hidden="1"/>
    </xf>
    <xf numFmtId="0" fontId="64" fillId="0" borderId="0" xfId="0" applyFont="1" applyBorder="1" applyAlignment="1" applyProtection="1">
      <alignment horizontal="right"/>
      <protection hidden="1"/>
    </xf>
    <xf numFmtId="173" fontId="65" fillId="0" borderId="1" xfId="0" applyNumberFormat="1" applyFont="1" applyBorder="1" applyAlignment="1" applyProtection="1">
      <alignment vertical="center"/>
      <protection locked="0"/>
    </xf>
    <xf numFmtId="0" fontId="66" fillId="0" borderId="0" xfId="0" applyFont="1" applyBorder="1" applyAlignment="1" applyProtection="1">
      <alignment horizontal="right"/>
      <protection hidden="1"/>
    </xf>
    <xf numFmtId="0" fontId="38" fillId="0" borderId="0" xfId="0" applyFont="1" applyBorder="1" applyAlignment="1" applyProtection="1">
      <alignment horizontal="right" vertical="center"/>
      <protection hidden="1"/>
    </xf>
    <xf numFmtId="0" fontId="38" fillId="0" borderId="68" xfId="0" applyFont="1" applyBorder="1" applyAlignment="1" applyProtection="1">
      <alignment vertical="center"/>
      <protection hidden="1"/>
    </xf>
    <xf numFmtId="0" fontId="44" fillId="0" borderId="0" xfId="0" applyFont="1" applyBorder="1" applyAlignment="1" applyProtection="1">
      <alignment vertical="center"/>
      <protection hidden="1"/>
    </xf>
    <xf numFmtId="49" fontId="68" fillId="0" borderId="0" xfId="0" applyNumberFormat="1" applyFont="1" applyBorder="1" applyAlignment="1" applyProtection="1">
      <alignment horizontal="left" vertical="center" wrapText="1"/>
      <protection hidden="1"/>
    </xf>
    <xf numFmtId="0" fontId="42" fillId="0" borderId="66" xfId="0" applyFont="1" applyBorder="1" applyAlignment="1" applyProtection="1">
      <alignment vertical="center"/>
      <protection hidden="1"/>
    </xf>
    <xf numFmtId="49" fontId="38" fillId="0" borderId="66" xfId="0" applyNumberFormat="1" applyFont="1" applyBorder="1" applyAlignment="1" applyProtection="1">
      <alignment horizontal="left" vertical="top" wrapText="1"/>
      <protection locked="0"/>
    </xf>
    <xf numFmtId="49" fontId="38" fillId="0" borderId="0" xfId="0" applyNumberFormat="1" applyFont="1" applyBorder="1" applyAlignment="1" applyProtection="1">
      <alignment horizontal="left" vertical="top" wrapText="1"/>
      <protection locked="0"/>
    </xf>
    <xf numFmtId="49" fontId="38" fillId="0" borderId="67" xfId="0" applyNumberFormat="1" applyFont="1" applyBorder="1" applyAlignment="1" applyProtection="1">
      <alignment horizontal="left" vertical="top" wrapText="1"/>
      <protection locked="0"/>
    </xf>
    <xf numFmtId="0" fontId="70" fillId="0" borderId="0" xfId="0" applyFont="1" applyBorder="1" applyAlignment="1" applyProtection="1">
      <alignment horizontal="left" vertical="center" wrapText="1"/>
      <protection hidden="1"/>
    </xf>
    <xf numFmtId="0" fontId="70" fillId="0" borderId="67" xfId="0" applyFont="1" applyBorder="1" applyAlignment="1" applyProtection="1">
      <alignment horizontal="left" vertical="center" wrapText="1"/>
      <protection hidden="1"/>
    </xf>
    <xf numFmtId="0" fontId="38" fillId="0" borderId="66" xfId="0" applyFont="1" applyBorder="1" applyAlignment="1" applyProtection="1">
      <alignment vertical="center"/>
      <protection hidden="1"/>
    </xf>
    <xf numFmtId="0" fontId="44" fillId="0" borderId="36" xfId="0" applyFont="1" applyBorder="1" applyAlignment="1" applyProtection="1">
      <alignment vertical="center"/>
      <protection hidden="1"/>
    </xf>
    <xf numFmtId="0" fontId="72" fillId="0" borderId="0" xfId="0" applyFont="1" applyBorder="1" applyAlignment="1" applyProtection="1">
      <alignment vertical="center"/>
      <protection hidden="1"/>
    </xf>
    <xf numFmtId="0" fontId="44" fillId="0" borderId="66" xfId="0" applyFont="1" applyBorder="1" applyAlignment="1" applyProtection="1">
      <alignment horizontal="left" vertical="center" wrapText="1"/>
      <protection hidden="1"/>
    </xf>
    <xf numFmtId="169" fontId="38" fillId="0" borderId="0" xfId="0" applyNumberFormat="1" applyFont="1" applyBorder="1" applyAlignment="1" applyProtection="1">
      <alignment vertical="center"/>
      <protection hidden="1"/>
    </xf>
    <xf numFmtId="169" fontId="38" fillId="0" borderId="0" xfId="0" applyNumberFormat="1" applyFont="1" applyBorder="1" applyAlignment="1" applyProtection="1">
      <alignment horizontal="center" vertical="center"/>
      <protection hidden="1"/>
    </xf>
    <xf numFmtId="14" fontId="38" fillId="0" borderId="1" xfId="0" applyNumberFormat="1" applyFont="1" applyBorder="1" applyAlignment="1" applyProtection="1">
      <alignment horizontal="center" vertical="center"/>
      <protection locked="0" hidden="1"/>
    </xf>
    <xf numFmtId="0" fontId="69" fillId="0" borderId="0" xfId="0" applyFont="1" applyBorder="1" applyAlignment="1" applyProtection="1">
      <alignment horizontal="left" vertical="center" wrapText="1"/>
      <protection hidden="1"/>
    </xf>
    <xf numFmtId="0" fontId="39" fillId="0" borderId="0" xfId="0" applyFont="1" applyBorder="1" applyAlignment="1" applyProtection="1">
      <alignment horizontal="left" vertical="center" wrapText="1"/>
      <protection hidden="1"/>
    </xf>
    <xf numFmtId="0" fontId="38" fillId="0" borderId="66" xfId="0" applyFont="1" applyBorder="1" applyAlignment="1" applyProtection="1">
      <alignment horizontal="left" vertical="center" wrapText="1"/>
      <protection hidden="1"/>
    </xf>
    <xf numFmtId="0" fontId="38" fillId="0" borderId="0" xfId="0" applyFont="1" applyBorder="1" applyAlignment="1" applyProtection="1">
      <alignment horizontal="left" vertical="center" wrapText="1"/>
      <protection hidden="1"/>
    </xf>
    <xf numFmtId="0" fontId="38" fillId="0" borderId="67" xfId="0" applyFont="1" applyBorder="1" applyAlignment="1" applyProtection="1">
      <alignment horizontal="left" vertical="center" wrapText="1"/>
      <protection hidden="1"/>
    </xf>
    <xf numFmtId="49" fontId="38" fillId="0" borderId="9" xfId="0" applyNumberFormat="1" applyFont="1" applyBorder="1" applyAlignment="1" applyProtection="1">
      <alignment horizontal="left" vertical="top" wrapText="1"/>
      <protection locked="0"/>
    </xf>
    <xf numFmtId="49" fontId="44" fillId="0" borderId="10" xfId="0" applyNumberFormat="1" applyFont="1" applyBorder="1" applyAlignment="1" applyProtection="1">
      <alignment horizontal="center" vertical="center" wrapText="1"/>
      <protection locked="0"/>
    </xf>
    <xf numFmtId="49" fontId="38" fillId="0" borderId="12" xfId="0" applyNumberFormat="1" applyFont="1" applyBorder="1" applyAlignment="1" applyProtection="1">
      <alignment horizontal="left" vertical="top" wrapText="1"/>
      <protection locked="0"/>
    </xf>
    <xf numFmtId="14" fontId="38" fillId="0" borderId="18" xfId="2" applyNumberFormat="1" applyFont="1" applyBorder="1" applyAlignment="1" applyProtection="1">
      <alignment horizontal="center" vertical="center"/>
      <protection locked="0"/>
    </xf>
    <xf numFmtId="1" fontId="38" fillId="0" borderId="11" xfId="2" applyNumberFormat="1" applyFont="1" applyBorder="1" applyAlignment="1" applyProtection="1">
      <alignment horizontal="center" vertical="center"/>
      <protection locked="0"/>
    </xf>
    <xf numFmtId="1" fontId="38" fillId="0" borderId="11" xfId="7" applyNumberFormat="1" applyFont="1" applyBorder="1" applyAlignment="1" applyProtection="1">
      <alignment horizontal="center" vertical="center"/>
      <protection locked="0"/>
    </xf>
    <xf numFmtId="1" fontId="38" fillId="0" borderId="13" xfId="2" applyNumberFormat="1" applyFont="1" applyBorder="1" applyAlignment="1" applyProtection="1">
      <alignment horizontal="center" vertical="center"/>
      <protection locked="0"/>
    </xf>
    <xf numFmtId="14" fontId="38" fillId="0" borderId="18" xfId="7" applyNumberFormat="1" applyFont="1" applyBorder="1" applyAlignment="1" applyProtection="1">
      <alignment horizontal="center" vertical="center"/>
      <protection locked="0"/>
    </xf>
    <xf numFmtId="14" fontId="38" fillId="0" borderId="61" xfId="2" applyNumberFormat="1" applyFont="1" applyBorder="1" applyAlignment="1" applyProtection="1">
      <alignment horizontal="center" vertical="center"/>
      <protection locked="0"/>
    </xf>
    <xf numFmtId="14" fontId="38" fillId="0" borderId="19" xfId="2" applyNumberFormat="1" applyFont="1" applyBorder="1" applyAlignment="1" applyProtection="1">
      <alignment horizontal="center" vertical="center"/>
      <protection locked="0"/>
    </xf>
    <xf numFmtId="1" fontId="38" fillId="0" borderId="15" xfId="2" applyNumberFormat="1" applyFont="1" applyBorder="1" applyAlignment="1" applyProtection="1">
      <alignment horizontal="center" vertical="center"/>
      <protection locked="0"/>
    </xf>
    <xf numFmtId="0" fontId="59" fillId="2" borderId="66" xfId="2" applyFont="1" applyFill="1" applyBorder="1" applyAlignment="1" applyProtection="1">
      <alignment horizontal="center" vertical="center"/>
      <protection hidden="1"/>
    </xf>
    <xf numFmtId="1" fontId="71" fillId="0" borderId="0" xfId="2" applyNumberFormat="1" applyFont="1" applyBorder="1" applyAlignment="1" applyProtection="1">
      <alignment horizontal="center" vertical="center"/>
    </xf>
    <xf numFmtId="0" fontId="39" fillId="0" borderId="0" xfId="0" applyFont="1" applyBorder="1" applyAlignment="1" applyProtection="1">
      <alignment vertical="center"/>
      <protection hidden="1"/>
    </xf>
    <xf numFmtId="0" fontId="73" fillId="0" borderId="66"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38" fillId="0" borderId="0" xfId="0" applyFont="1" applyBorder="1" applyAlignment="1" applyProtection="1">
      <alignment horizontal="center" vertical="center"/>
      <protection hidden="1"/>
    </xf>
    <xf numFmtId="0" fontId="47" fillId="0" borderId="0" xfId="8" applyFont="1" applyBorder="1" applyAlignment="1" applyProtection="1">
      <alignment vertical="center"/>
      <protection hidden="1"/>
    </xf>
    <xf numFmtId="0" fontId="53" fillId="0" borderId="66" xfId="0" applyFont="1" applyBorder="1" applyAlignment="1" applyProtection="1">
      <alignment vertical="center"/>
      <protection hidden="1"/>
    </xf>
    <xf numFmtId="0" fontId="48" fillId="0" borderId="66"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48" fillId="0" borderId="44" xfId="0" applyFont="1" applyBorder="1" applyAlignment="1" applyProtection="1">
      <alignment vertical="center"/>
      <protection hidden="1"/>
    </xf>
    <xf numFmtId="0" fontId="65" fillId="7" borderId="1" xfId="0" applyFont="1" applyFill="1" applyBorder="1" applyAlignment="1" applyProtection="1">
      <alignment vertical="center"/>
      <protection locked="0"/>
    </xf>
    <xf numFmtId="0" fontId="46" fillId="0" borderId="0" xfId="0" applyFont="1" applyBorder="1" applyAlignment="1" applyProtection="1">
      <alignment vertical="center"/>
      <protection hidden="1"/>
    </xf>
    <xf numFmtId="0" fontId="48" fillId="0" borderId="67" xfId="0" applyFont="1" applyBorder="1" applyAlignment="1" applyProtection="1">
      <alignment vertical="center"/>
      <protection hidden="1"/>
    </xf>
    <xf numFmtId="49" fontId="48" fillId="0" borderId="0" xfId="0" applyNumberFormat="1" applyFont="1" applyBorder="1" applyAlignment="1" applyProtection="1">
      <alignment horizontal="left" vertical="top" wrapText="1"/>
      <protection locked="0"/>
    </xf>
    <xf numFmtId="49" fontId="48" fillId="0" borderId="67" xfId="0" applyNumberFormat="1" applyFont="1" applyBorder="1" applyAlignment="1" applyProtection="1">
      <alignment horizontal="left" vertical="top" wrapText="1"/>
      <protection locked="0"/>
    </xf>
    <xf numFmtId="0" fontId="53" fillId="0" borderId="66" xfId="0" applyFont="1" applyBorder="1" applyAlignment="1" applyProtection="1">
      <alignment horizontal="left" vertical="center" wrapText="1"/>
      <protection hidden="1"/>
    </xf>
    <xf numFmtId="0" fontId="76" fillId="0" borderId="66" xfId="0" applyFont="1" applyBorder="1" applyAlignment="1" applyProtection="1">
      <alignment vertical="top"/>
      <protection hidden="1"/>
    </xf>
    <xf numFmtId="0" fontId="70" fillId="0" borderId="0" xfId="0" applyFont="1" applyBorder="1" applyAlignment="1" applyProtection="1">
      <alignment horizontal="left" vertical="top" wrapText="1"/>
      <protection hidden="1"/>
    </xf>
    <xf numFmtId="0" fontId="70" fillId="0" borderId="67" xfId="0" applyFont="1" applyBorder="1" applyAlignment="1" applyProtection="1">
      <alignment horizontal="left" vertical="top" wrapText="1"/>
      <protection hidden="1"/>
    </xf>
    <xf numFmtId="0" fontId="77" fillId="8" borderId="6" xfId="2" applyFont="1" applyFill="1" applyBorder="1" applyAlignment="1" applyProtection="1">
      <alignment horizontal="center" vertical="center" wrapText="1"/>
      <protection hidden="1"/>
    </xf>
    <xf numFmtId="0" fontId="77" fillId="8" borderId="8" xfId="2" applyFont="1" applyFill="1" applyBorder="1" applyAlignment="1" applyProtection="1">
      <alignment horizontal="center" vertical="center" wrapText="1"/>
      <protection hidden="1"/>
    </xf>
    <xf numFmtId="0" fontId="77" fillId="8" borderId="17" xfId="2" applyFont="1" applyFill="1" applyBorder="1" applyAlignment="1" applyProtection="1">
      <alignment horizontal="center" vertical="center" wrapText="1"/>
      <protection hidden="1"/>
    </xf>
    <xf numFmtId="0" fontId="77" fillId="8" borderId="7" xfId="2" applyFont="1" applyFill="1" applyBorder="1" applyAlignment="1" applyProtection="1">
      <alignment horizontal="center" vertical="center" wrapText="1"/>
      <protection hidden="1"/>
    </xf>
    <xf numFmtId="0" fontId="77" fillId="8" borderId="12" xfId="2" applyFont="1" applyFill="1" applyBorder="1" applyAlignment="1" applyProtection="1">
      <alignment horizontal="center" vertical="center" wrapText="1"/>
      <protection hidden="1"/>
    </xf>
    <xf numFmtId="0" fontId="77" fillId="8" borderId="1" xfId="2" applyFont="1" applyFill="1" applyBorder="1" applyAlignment="1" applyProtection="1">
      <alignment horizontal="center" vertical="center" wrapText="1"/>
      <protection hidden="1"/>
    </xf>
    <xf numFmtId="0" fontId="48" fillId="9" borderId="11" xfId="2" applyFont="1" applyFill="1" applyBorder="1" applyAlignment="1" applyProtection="1">
      <alignment vertical="center"/>
      <protection hidden="1"/>
    </xf>
    <xf numFmtId="0" fontId="48" fillId="9" borderId="13" xfId="2" applyFont="1" applyFill="1" applyBorder="1" applyAlignment="1" applyProtection="1">
      <alignment vertical="center"/>
      <protection hidden="1"/>
    </xf>
    <xf numFmtId="0" fontId="78" fillId="9" borderId="12" xfId="2" applyFont="1" applyFill="1" applyBorder="1" applyAlignment="1" applyProtection="1">
      <alignment horizontal="center" vertical="center" wrapText="1"/>
      <protection hidden="1"/>
    </xf>
    <xf numFmtId="0" fontId="78" fillId="9" borderId="12" xfId="2" applyFont="1" applyFill="1" applyBorder="1" applyAlignment="1" applyProtection="1">
      <alignment horizontal="center" vertical="center"/>
      <protection hidden="1"/>
    </xf>
    <xf numFmtId="0" fontId="48" fillId="9" borderId="15" xfId="2" applyFont="1" applyFill="1" applyBorder="1" applyAlignment="1" applyProtection="1">
      <alignment vertical="center"/>
      <protection hidden="1"/>
    </xf>
    <xf numFmtId="164" fontId="48" fillId="7" borderId="1" xfId="0" applyNumberFormat="1" applyFont="1" applyFill="1" applyBorder="1" applyAlignment="1" applyProtection="1">
      <alignment horizontal="right" vertical="center"/>
      <protection hidden="1"/>
    </xf>
    <xf numFmtId="0" fontId="59" fillId="8" borderId="12" xfId="2" applyFont="1" applyFill="1" applyBorder="1" applyAlignment="1" applyProtection="1">
      <alignment horizontal="center" vertical="center" wrapText="1"/>
      <protection hidden="1"/>
    </xf>
    <xf numFmtId="0" fontId="38" fillId="8" borderId="13" xfId="2" applyFont="1" applyFill="1" applyBorder="1" applyAlignment="1" applyProtection="1">
      <alignment vertical="center"/>
      <protection hidden="1"/>
    </xf>
    <xf numFmtId="14" fontId="38" fillId="8" borderId="18" xfId="2" applyNumberFormat="1" applyFont="1" applyFill="1" applyBorder="1" applyAlignment="1" applyProtection="1">
      <alignment horizontal="center" vertical="center"/>
      <protection locked="0"/>
    </xf>
    <xf numFmtId="1" fontId="38" fillId="8" borderId="11" xfId="2" applyNumberFormat="1" applyFont="1" applyFill="1" applyBorder="1" applyAlignment="1" applyProtection="1">
      <alignment horizontal="center" vertical="center"/>
      <protection locked="0"/>
    </xf>
    <xf numFmtId="1" fontId="38" fillId="8" borderId="11" xfId="7" applyNumberFormat="1" applyFont="1" applyFill="1" applyBorder="1" applyAlignment="1" applyProtection="1">
      <alignment horizontal="center" vertical="center"/>
      <protection locked="0"/>
    </xf>
    <xf numFmtId="0" fontId="46" fillId="0" borderId="0" xfId="0" applyFont="1" applyBorder="1" applyProtection="1">
      <protection hidden="1"/>
    </xf>
    <xf numFmtId="0" fontId="46" fillId="0" borderId="67" xfId="0" applyFont="1" applyBorder="1" applyProtection="1">
      <protection hidden="1"/>
    </xf>
    <xf numFmtId="0" fontId="48" fillId="0" borderId="66" xfId="0" applyFont="1" applyBorder="1" applyProtection="1">
      <protection hidden="1"/>
    </xf>
    <xf numFmtId="0" fontId="48" fillId="0" borderId="0" xfId="0" applyFont="1" applyBorder="1" applyProtection="1">
      <protection hidden="1"/>
    </xf>
    <xf numFmtId="0" fontId="48" fillId="0" borderId="67" xfId="0" applyFont="1" applyBorder="1" applyProtection="1">
      <protection hidden="1"/>
    </xf>
    <xf numFmtId="0" fontId="48" fillId="0" borderId="66" xfId="0" applyFont="1" applyBorder="1" applyAlignment="1" applyProtection="1">
      <alignment horizontal="left"/>
      <protection hidden="1"/>
    </xf>
    <xf numFmtId="0" fontId="48" fillId="0" borderId="0" xfId="0" applyFont="1" applyBorder="1" applyAlignment="1" applyProtection="1">
      <alignment horizontal="left"/>
      <protection hidden="1"/>
    </xf>
    <xf numFmtId="0" fontId="48" fillId="0" borderId="67" xfId="0" applyFont="1" applyBorder="1" applyAlignment="1" applyProtection="1">
      <alignment horizontal="left"/>
      <protection hidden="1"/>
    </xf>
    <xf numFmtId="172" fontId="48" fillId="6" borderId="54" xfId="0" applyNumberFormat="1" applyFont="1" applyFill="1" applyBorder="1" applyAlignment="1" applyProtection="1">
      <alignment horizontal="center"/>
      <protection hidden="1"/>
    </xf>
    <xf numFmtId="172" fontId="48" fillId="6" borderId="23" xfId="0" applyNumberFormat="1" applyFont="1" applyFill="1" applyBorder="1" applyAlignment="1" applyProtection="1">
      <alignment horizontal="center"/>
      <protection hidden="1"/>
    </xf>
    <xf numFmtId="172" fontId="48" fillId="6" borderId="24" xfId="0" applyNumberFormat="1" applyFont="1" applyFill="1" applyBorder="1" applyAlignment="1" applyProtection="1">
      <alignment horizontal="center"/>
      <protection hidden="1"/>
    </xf>
    <xf numFmtId="172" fontId="48" fillId="6" borderId="20" xfId="0" applyNumberFormat="1" applyFont="1" applyFill="1" applyBorder="1" applyAlignment="1" applyProtection="1">
      <alignment horizontal="center"/>
      <protection hidden="1"/>
    </xf>
    <xf numFmtId="172" fontId="48" fillId="6" borderId="21" xfId="0" applyNumberFormat="1" applyFont="1" applyFill="1" applyBorder="1" applyAlignment="1" applyProtection="1">
      <alignment horizontal="center"/>
      <protection hidden="1"/>
    </xf>
    <xf numFmtId="172" fontId="48" fillId="6" borderId="22" xfId="0" applyNumberFormat="1" applyFont="1" applyFill="1" applyBorder="1" applyAlignment="1" applyProtection="1">
      <alignment horizontal="center"/>
      <protection hidden="1"/>
    </xf>
    <xf numFmtId="0" fontId="77" fillId="8" borderId="27" xfId="0" applyFont="1" applyFill="1" applyBorder="1" applyAlignment="1" applyProtection="1">
      <alignment vertical="center"/>
      <protection hidden="1"/>
    </xf>
    <xf numFmtId="0" fontId="77" fillId="8" borderId="31" xfId="0" applyFont="1" applyFill="1" applyBorder="1" applyAlignment="1" applyProtection="1">
      <alignment vertical="center"/>
      <protection hidden="1"/>
    </xf>
    <xf numFmtId="0" fontId="77" fillId="8" borderId="32" xfId="0" applyFont="1" applyFill="1" applyBorder="1" applyAlignment="1" applyProtection="1">
      <alignment vertical="center"/>
      <protection hidden="1"/>
    </xf>
    <xf numFmtId="0" fontId="77" fillId="8" borderId="16" xfId="0" applyFont="1" applyFill="1" applyBorder="1" applyAlignment="1" applyProtection="1">
      <alignment vertical="center"/>
      <protection hidden="1"/>
    </xf>
    <xf numFmtId="0" fontId="77" fillId="8" borderId="6" xfId="0" applyFont="1" applyFill="1" applyBorder="1" applyAlignment="1" applyProtection="1">
      <alignment vertical="center" wrapText="1"/>
      <protection hidden="1"/>
    </xf>
    <xf numFmtId="0" fontId="77" fillId="8" borderId="7" xfId="0" applyFont="1" applyFill="1" applyBorder="1" applyAlignment="1" applyProtection="1">
      <alignment vertical="center" wrapText="1"/>
      <protection hidden="1"/>
    </xf>
    <xf numFmtId="0" fontId="77" fillId="8" borderId="8" xfId="0" applyFont="1" applyFill="1" applyBorder="1" applyAlignment="1" applyProtection="1">
      <alignment vertical="center" wrapText="1"/>
      <protection hidden="1"/>
    </xf>
    <xf numFmtId="0" fontId="80" fillId="8" borderId="17" xfId="0" applyFont="1" applyFill="1" applyBorder="1" applyAlignment="1" applyProtection="1">
      <alignment vertical="center"/>
      <protection hidden="1"/>
    </xf>
    <xf numFmtId="164" fontId="80" fillId="8" borderId="7" xfId="0" applyNumberFormat="1" applyFont="1" applyFill="1" applyBorder="1" applyAlignment="1" applyProtection="1">
      <alignment vertical="center"/>
      <protection hidden="1"/>
    </xf>
    <xf numFmtId="168" fontId="80" fillId="8" borderId="7" xfId="0" applyNumberFormat="1" applyFont="1" applyFill="1" applyBorder="1" applyAlignment="1" applyProtection="1">
      <alignment vertical="center"/>
      <protection hidden="1"/>
    </xf>
    <xf numFmtId="4" fontId="80" fillId="8" borderId="7" xfId="0" applyNumberFormat="1" applyFont="1" applyFill="1" applyBorder="1" applyAlignment="1" applyProtection="1">
      <alignment vertical="center"/>
      <protection hidden="1"/>
    </xf>
    <xf numFmtId="4" fontId="80" fillId="8" borderId="8" xfId="0" applyNumberFormat="1" applyFont="1" applyFill="1" applyBorder="1" applyAlignment="1" applyProtection="1">
      <alignment vertical="center"/>
      <protection hidden="1"/>
    </xf>
    <xf numFmtId="0" fontId="48" fillId="9" borderId="4" xfId="0" applyFont="1" applyFill="1" applyBorder="1" applyAlignment="1" applyProtection="1">
      <alignment horizontal="left" vertical="center" wrapText="1"/>
      <protection hidden="1"/>
    </xf>
    <xf numFmtId="164" fontId="48" fillId="9" borderId="1" xfId="0" applyNumberFormat="1" applyFont="1" applyFill="1" applyBorder="1" applyAlignment="1" applyProtection="1">
      <alignment horizontal="right" vertical="center"/>
      <protection hidden="1"/>
    </xf>
    <xf numFmtId="168" fontId="48" fillId="9" borderId="1" xfId="0" applyNumberFormat="1" applyFont="1" applyFill="1" applyBorder="1" applyAlignment="1" applyProtection="1">
      <alignment horizontal="right" vertical="center"/>
      <protection hidden="1"/>
    </xf>
    <xf numFmtId="4" fontId="48" fillId="9" borderId="1" xfId="0" applyNumberFormat="1" applyFont="1" applyFill="1" applyBorder="1" applyAlignment="1" applyProtection="1">
      <alignment horizontal="right" vertical="center"/>
      <protection hidden="1"/>
    </xf>
    <xf numFmtId="2" fontId="48" fillId="9" borderId="13" xfId="0" applyNumberFormat="1" applyFont="1" applyFill="1" applyBorder="1" applyAlignment="1" applyProtection="1">
      <alignment horizontal="right" vertical="center"/>
      <protection hidden="1"/>
    </xf>
    <xf numFmtId="0" fontId="48" fillId="9" borderId="43" xfId="0" applyFont="1" applyFill="1" applyBorder="1" applyAlignment="1" applyProtection="1">
      <alignment horizontal="left" vertical="center" wrapText="1"/>
      <protection hidden="1"/>
    </xf>
    <xf numFmtId="164" fontId="48" fillId="9" borderId="42" xfId="0" applyNumberFormat="1" applyFont="1" applyFill="1" applyBorder="1" applyAlignment="1" applyProtection="1">
      <alignment horizontal="right" vertical="center"/>
      <protection hidden="1"/>
    </xf>
    <xf numFmtId="2" fontId="48" fillId="9" borderId="60" xfId="0" applyNumberFormat="1" applyFont="1" applyFill="1" applyBorder="1" applyAlignment="1" applyProtection="1">
      <alignment horizontal="right" vertical="center"/>
      <protection hidden="1"/>
    </xf>
    <xf numFmtId="169" fontId="53" fillId="7" borderId="1" xfId="0" applyNumberFormat="1" applyFont="1" applyFill="1" applyBorder="1" applyAlignment="1" applyProtection="1">
      <alignment horizontal="center" vertical="center"/>
      <protection hidden="1"/>
    </xf>
    <xf numFmtId="0" fontId="23" fillId="0" borderId="0" xfId="0" applyFont="1" applyBorder="1" applyAlignment="1" applyProtection="1">
      <alignment horizontal="right"/>
      <protection hidden="1"/>
    </xf>
    <xf numFmtId="0" fontId="23" fillId="0" borderId="66" xfId="0" applyFont="1" applyBorder="1" applyAlignment="1" applyProtection="1">
      <alignment vertical="center"/>
      <protection hidden="1"/>
    </xf>
    <xf numFmtId="0" fontId="40" fillId="0" borderId="66" xfId="0" applyFont="1" applyBorder="1" applyAlignment="1" applyProtection="1">
      <alignment vertical="center"/>
      <protection hidden="1"/>
    </xf>
    <xf numFmtId="164" fontId="38" fillId="0" borderId="1" xfId="0" applyNumberFormat="1" applyFont="1" applyBorder="1" applyAlignment="1" applyProtection="1">
      <alignment vertical="center"/>
      <protection locked="0"/>
    </xf>
    <xf numFmtId="3" fontId="38" fillId="0" borderId="1" xfId="0" applyNumberFormat="1" applyFont="1" applyBorder="1" applyAlignment="1" applyProtection="1">
      <alignment vertical="center"/>
      <protection locked="0"/>
    </xf>
    <xf numFmtId="1" fontId="38" fillId="0" borderId="1" xfId="0" applyNumberFormat="1" applyFont="1" applyBorder="1" applyAlignment="1" applyProtection="1">
      <alignment horizontal="right" vertical="center"/>
      <protection locked="0"/>
    </xf>
    <xf numFmtId="0" fontId="38" fillId="0" borderId="5" xfId="0" applyFont="1" applyBorder="1" applyAlignment="1" applyProtection="1">
      <alignment vertical="center"/>
      <protection hidden="1"/>
    </xf>
    <xf numFmtId="0" fontId="81" fillId="0" borderId="0" xfId="0" applyFont="1" applyBorder="1" applyAlignment="1" applyProtection="1">
      <alignment horizontal="left" vertical="center" wrapText="1"/>
      <protection hidden="1"/>
    </xf>
    <xf numFmtId="0" fontId="81" fillId="0" borderId="67"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82" fillId="0" borderId="0" xfId="0" applyFont="1" applyBorder="1" applyAlignment="1" applyProtection="1">
      <alignment horizontal="left" vertical="center" wrapText="1"/>
      <protection hidden="1"/>
    </xf>
    <xf numFmtId="0" fontId="82" fillId="0" borderId="67" xfId="0" applyFont="1" applyBorder="1" applyAlignment="1" applyProtection="1">
      <alignment horizontal="left" vertical="center" wrapText="1"/>
      <protection hidden="1"/>
    </xf>
    <xf numFmtId="49" fontId="38" fillId="0" borderId="66" xfId="0" applyNumberFormat="1" applyFont="1" applyBorder="1" applyAlignment="1" applyProtection="1">
      <alignment horizontal="left" vertical="top" wrapText="1"/>
      <protection hidden="1"/>
    </xf>
    <xf numFmtId="49" fontId="38" fillId="0" borderId="0" xfId="0" applyNumberFormat="1" applyFont="1" applyBorder="1" applyAlignment="1" applyProtection="1">
      <alignment horizontal="left" vertical="top" wrapText="1"/>
      <protection hidden="1"/>
    </xf>
    <xf numFmtId="49" fontId="38" fillId="0" borderId="67" xfId="0" applyNumberFormat="1" applyFont="1" applyBorder="1" applyAlignment="1" applyProtection="1">
      <alignment horizontal="left" vertical="top" wrapText="1"/>
      <protection hidden="1"/>
    </xf>
    <xf numFmtId="0" fontId="42" fillId="0" borderId="66" xfId="0" applyFont="1" applyBorder="1" applyAlignment="1" applyProtection="1">
      <alignment horizontal="left" vertical="center" wrapText="1"/>
      <protection hidden="1"/>
    </xf>
    <xf numFmtId="49" fontId="39" fillId="0" borderId="0" xfId="0" applyNumberFormat="1" applyFont="1" applyBorder="1" applyAlignment="1" applyProtection="1">
      <alignment horizontal="left" vertical="top" wrapText="1"/>
      <protection hidden="1"/>
    </xf>
    <xf numFmtId="14" fontId="38" fillId="0" borderId="0" xfId="0" applyNumberFormat="1" applyFont="1" applyBorder="1" applyAlignment="1" applyProtection="1">
      <alignment vertical="center"/>
      <protection locked="0"/>
    </xf>
    <xf numFmtId="49" fontId="42" fillId="0" borderId="0" xfId="0" applyNumberFormat="1" applyFont="1" applyBorder="1" applyAlignment="1" applyProtection="1">
      <alignment horizontal="left" vertical="top" wrapText="1"/>
      <protection hidden="1"/>
    </xf>
    <xf numFmtId="49" fontId="83" fillId="0" borderId="0" xfId="0" applyNumberFormat="1" applyFont="1" applyBorder="1" applyAlignment="1" applyProtection="1">
      <alignment horizontal="left" vertical="top" wrapText="1"/>
      <protection hidden="1"/>
    </xf>
    <xf numFmtId="49" fontId="83" fillId="0" borderId="67" xfId="0" applyNumberFormat="1" applyFont="1" applyBorder="1" applyAlignment="1" applyProtection="1">
      <alignment horizontal="left" vertical="top" wrapText="1"/>
      <protection hidden="1"/>
    </xf>
    <xf numFmtId="0" fontId="38" fillId="0" borderId="0" xfId="0" applyFont="1" applyBorder="1" applyAlignment="1" applyProtection="1">
      <alignment horizontal="right" vertical="top" wrapText="1"/>
      <protection hidden="1"/>
    </xf>
    <xf numFmtId="172" fontId="48" fillId="0" borderId="0" xfId="0" applyNumberFormat="1" applyFont="1" applyFill="1" applyBorder="1" applyAlignment="1" applyProtection="1">
      <alignment horizontal="center"/>
      <protection hidden="1"/>
    </xf>
    <xf numFmtId="0" fontId="77" fillId="6" borderId="12" xfId="0" applyFont="1" applyFill="1" applyBorder="1" applyAlignment="1" applyProtection="1">
      <alignment vertical="center" wrapText="1"/>
      <protection hidden="1"/>
    </xf>
    <xf numFmtId="0" fontId="77" fillId="6" borderId="1" xfId="0" applyFont="1" applyFill="1" applyBorder="1" applyAlignment="1" applyProtection="1">
      <alignment vertical="center" wrapText="1"/>
      <protection hidden="1"/>
    </xf>
    <xf numFmtId="0" fontId="77" fillId="6" borderId="13" xfId="0" applyFont="1" applyFill="1" applyBorder="1" applyAlignment="1" applyProtection="1">
      <alignment vertical="center" wrapText="1"/>
      <protection hidden="1"/>
    </xf>
    <xf numFmtId="0" fontId="53" fillId="0" borderId="66" xfId="0" applyFont="1" applyBorder="1" applyAlignment="1" applyProtection="1">
      <alignment vertical="center" wrapText="1"/>
      <protection hidden="1"/>
    </xf>
    <xf numFmtId="0" fontId="61" fillId="0" borderId="66" xfId="0" applyFont="1" applyBorder="1" applyAlignment="1" applyProtection="1">
      <alignment horizontal="left" vertical="center" wrapText="1"/>
      <protection hidden="1"/>
    </xf>
    <xf numFmtId="49" fontId="48" fillId="0" borderId="66" xfId="0" applyNumberFormat="1" applyFont="1" applyBorder="1" applyAlignment="1" applyProtection="1">
      <alignment horizontal="left" vertical="top" wrapText="1"/>
      <protection hidden="1"/>
    </xf>
    <xf numFmtId="0" fontId="48" fillId="0" borderId="12" xfId="0" applyFont="1" applyBorder="1" applyAlignment="1" applyProtection="1">
      <alignment vertical="center"/>
      <protection locked="0"/>
    </xf>
    <xf numFmtId="3" fontId="48" fillId="0" borderId="1" xfId="0" applyNumberFormat="1" applyFont="1" applyBorder="1" applyAlignment="1" applyProtection="1">
      <alignment vertical="center"/>
      <protection locked="0"/>
    </xf>
    <xf numFmtId="4" fontId="48" fillId="0" borderId="1" xfId="0" applyNumberFormat="1" applyFont="1" applyBorder="1" applyAlignment="1" applyProtection="1">
      <alignment vertical="center"/>
      <protection locked="0"/>
    </xf>
    <xf numFmtId="9" fontId="48" fillId="7" borderId="1" xfId="0" applyNumberFormat="1" applyFont="1" applyFill="1" applyBorder="1" applyAlignment="1" applyProtection="1">
      <alignment vertical="center"/>
      <protection hidden="1"/>
    </xf>
    <xf numFmtId="3" fontId="48" fillId="7" borderId="1" xfId="0" applyNumberFormat="1" applyFont="1" applyFill="1" applyBorder="1" applyAlignment="1" applyProtection="1">
      <alignment vertical="center"/>
      <protection hidden="1"/>
    </xf>
    <xf numFmtId="9" fontId="48" fillId="7" borderId="1" xfId="1" applyFont="1" applyFill="1" applyBorder="1" applyAlignment="1" applyProtection="1">
      <alignment vertical="center"/>
      <protection hidden="1"/>
    </xf>
    <xf numFmtId="4" fontId="48" fillId="7" borderId="1" xfId="0" applyNumberFormat="1" applyFont="1" applyFill="1" applyBorder="1" applyAlignment="1" applyProtection="1">
      <alignment vertical="center"/>
      <protection hidden="1"/>
    </xf>
    <xf numFmtId="164" fontId="48" fillId="7" borderId="13" xfId="0" applyNumberFormat="1" applyFont="1" applyFill="1" applyBorder="1" applyAlignment="1" applyProtection="1">
      <alignment vertical="center"/>
      <protection hidden="1"/>
    </xf>
    <xf numFmtId="168" fontId="48" fillId="7" borderId="1" xfId="0" applyNumberFormat="1" applyFont="1" applyFill="1" applyBorder="1" applyAlignment="1" applyProtection="1">
      <alignment vertical="center"/>
      <protection hidden="1"/>
    </xf>
    <xf numFmtId="2" fontId="48" fillId="7" borderId="1" xfId="0" applyNumberFormat="1" applyFont="1" applyFill="1" applyBorder="1" applyAlignment="1" applyProtection="1">
      <alignment vertical="center"/>
      <protection hidden="1"/>
    </xf>
    <xf numFmtId="164" fontId="48" fillId="7" borderId="1" xfId="0" applyNumberFormat="1" applyFont="1" applyFill="1" applyBorder="1" applyAlignment="1" applyProtection="1">
      <alignment vertical="center"/>
      <protection hidden="1"/>
    </xf>
    <xf numFmtId="0" fontId="61" fillId="0" borderId="0" xfId="0" applyFont="1" applyBorder="1" applyAlignment="1" applyProtection="1">
      <alignment horizontal="left" vertical="center" wrapText="1"/>
      <protection hidden="1"/>
    </xf>
    <xf numFmtId="0" fontId="85" fillId="0" borderId="0" xfId="0" applyFont="1" applyBorder="1" applyAlignment="1" applyProtection="1">
      <alignment horizontal="left" vertical="center" wrapText="1"/>
      <protection hidden="1"/>
    </xf>
    <xf numFmtId="0" fontId="85" fillId="0" borderId="67" xfId="0" applyFont="1" applyBorder="1" applyAlignment="1" applyProtection="1">
      <alignment horizontal="left" vertical="center" wrapText="1"/>
      <protection hidden="1"/>
    </xf>
    <xf numFmtId="0" fontId="48" fillId="0" borderId="0" xfId="0" applyFont="1" applyBorder="1" applyAlignment="1" applyProtection="1">
      <alignment horizontal="left" vertical="center" wrapText="1"/>
      <protection hidden="1"/>
    </xf>
    <xf numFmtId="0" fontId="48" fillId="0" borderId="67" xfId="0" applyFont="1" applyBorder="1" applyAlignment="1" applyProtection="1">
      <alignment horizontal="left" vertical="center" wrapText="1"/>
      <protection hidden="1"/>
    </xf>
    <xf numFmtId="164" fontId="23" fillId="0" borderId="1" xfId="0" applyNumberFormat="1" applyFont="1" applyBorder="1" applyAlignment="1" applyProtection="1">
      <alignment horizontal="right" vertical="center" wrapText="1"/>
      <protection locked="0"/>
    </xf>
    <xf numFmtId="164" fontId="85" fillId="0" borderId="0" xfId="0" applyNumberFormat="1" applyFont="1" applyBorder="1" applyAlignment="1" applyProtection="1">
      <alignment horizontal="right" vertical="center" wrapText="1"/>
      <protection hidden="1"/>
    </xf>
    <xf numFmtId="49" fontId="23" fillId="0" borderId="0" xfId="0" applyNumberFormat="1" applyFont="1" applyBorder="1" applyAlignment="1" applyProtection="1">
      <alignment horizontal="left" vertical="top" wrapText="1"/>
      <protection hidden="1"/>
    </xf>
    <xf numFmtId="14" fontId="48" fillId="0" borderId="1" xfId="0" applyNumberFormat="1" applyFont="1" applyBorder="1" applyAlignment="1" applyProtection="1">
      <alignment vertical="center"/>
      <protection locked="0"/>
    </xf>
    <xf numFmtId="164" fontId="48" fillId="0" borderId="1" xfId="0" applyNumberFormat="1" applyFont="1" applyBorder="1" applyAlignment="1" applyProtection="1">
      <alignment vertical="center"/>
      <protection locked="0"/>
    </xf>
    <xf numFmtId="1" fontId="48" fillId="0" borderId="1" xfId="0" applyNumberFormat="1" applyFont="1" applyBorder="1" applyAlignment="1" applyProtection="1">
      <alignment horizontal="right" vertical="center"/>
      <protection locked="0"/>
    </xf>
    <xf numFmtId="14" fontId="48" fillId="0" borderId="0" xfId="0" applyNumberFormat="1" applyFont="1" applyBorder="1" applyAlignment="1" applyProtection="1">
      <alignment vertical="center"/>
      <protection locked="0"/>
    </xf>
    <xf numFmtId="0" fontId="53" fillId="0" borderId="64" xfId="0" applyFont="1" applyBorder="1" applyAlignment="1" applyProtection="1">
      <alignment vertical="center"/>
      <protection hidden="1"/>
    </xf>
    <xf numFmtId="0" fontId="48" fillId="0" borderId="26" xfId="0" applyFont="1" applyBorder="1" applyAlignment="1" applyProtection="1">
      <alignment vertical="center"/>
      <protection hidden="1"/>
    </xf>
    <xf numFmtId="0" fontId="48" fillId="0" borderId="65" xfId="0" applyFont="1" applyBorder="1" applyAlignment="1" applyProtection="1">
      <alignment vertical="center"/>
      <protection hidden="1"/>
    </xf>
    <xf numFmtId="0" fontId="23" fillId="0" borderId="0" xfId="0" applyFont="1" applyBorder="1" applyAlignment="1" applyProtection="1">
      <alignment horizontal="left" vertical="center" wrapText="1"/>
      <protection hidden="1"/>
    </xf>
    <xf numFmtId="0" fontId="87" fillId="0" borderId="0" xfId="0" applyFont="1" applyBorder="1" applyAlignment="1" applyProtection="1">
      <alignment horizontal="left" vertical="center" wrapText="1"/>
      <protection hidden="1"/>
    </xf>
    <xf numFmtId="0" fontId="87" fillId="0" borderId="67" xfId="0" applyFont="1" applyBorder="1" applyAlignment="1" applyProtection="1">
      <alignment horizontal="left" vertical="center" wrapText="1"/>
      <protection hidden="1"/>
    </xf>
    <xf numFmtId="0" fontId="48" fillId="0" borderId="5" xfId="0" applyFont="1" applyBorder="1" applyAlignment="1" applyProtection="1">
      <alignment vertical="center"/>
      <protection hidden="1"/>
    </xf>
    <xf numFmtId="49" fontId="48" fillId="0" borderId="0" xfId="0" applyNumberFormat="1" applyFont="1" applyBorder="1" applyAlignment="1" applyProtection="1">
      <alignment horizontal="left" vertical="top" wrapText="1"/>
      <protection hidden="1"/>
    </xf>
    <xf numFmtId="49" fontId="48" fillId="0" borderId="67" xfId="0" applyNumberFormat="1" applyFont="1" applyBorder="1" applyAlignment="1" applyProtection="1">
      <alignment horizontal="left" vertical="top" wrapText="1"/>
      <protection hidden="1"/>
    </xf>
    <xf numFmtId="49" fontId="61" fillId="0" borderId="0" xfId="0" applyNumberFormat="1" applyFont="1" applyBorder="1" applyAlignment="1" applyProtection="1">
      <alignment horizontal="left" vertical="top" wrapText="1"/>
      <protection hidden="1"/>
    </xf>
    <xf numFmtId="49" fontId="88" fillId="0" borderId="0" xfId="0" applyNumberFormat="1" applyFont="1" applyBorder="1" applyAlignment="1" applyProtection="1">
      <alignment horizontal="left" vertical="top" wrapText="1"/>
      <protection hidden="1"/>
    </xf>
    <xf numFmtId="49" fontId="88" fillId="0" borderId="67" xfId="0" applyNumberFormat="1" applyFont="1" applyBorder="1" applyAlignment="1" applyProtection="1">
      <alignment horizontal="left" vertical="top" wrapText="1"/>
      <protection hidden="1"/>
    </xf>
    <xf numFmtId="0" fontId="48" fillId="0" borderId="0" xfId="0" applyFont="1" applyBorder="1" applyAlignment="1" applyProtection="1">
      <alignment horizontal="right" vertical="top" wrapText="1"/>
      <protection hidden="1"/>
    </xf>
    <xf numFmtId="172" fontId="89" fillId="6" borderId="20" xfId="0" applyNumberFormat="1" applyFont="1" applyFill="1" applyBorder="1" applyAlignment="1" applyProtection="1">
      <alignment horizontal="center"/>
      <protection hidden="1"/>
    </xf>
    <xf numFmtId="172" fontId="89" fillId="6" borderId="21" xfId="0" applyNumberFormat="1" applyFont="1" applyFill="1" applyBorder="1" applyAlignment="1" applyProtection="1">
      <alignment horizontal="center"/>
      <protection hidden="1"/>
    </xf>
    <xf numFmtId="172" fontId="89" fillId="6" borderId="22" xfId="0" applyNumberFormat="1" applyFont="1" applyFill="1" applyBorder="1" applyAlignment="1" applyProtection="1">
      <alignment horizontal="center"/>
      <protection hidden="1"/>
    </xf>
    <xf numFmtId="172" fontId="10" fillId="2" borderId="0" xfId="0" applyNumberFormat="1" applyFont="1" applyFill="1" applyBorder="1" applyAlignment="1" applyProtection="1">
      <alignment horizontal="center"/>
      <protection hidden="1"/>
    </xf>
    <xf numFmtId="0" fontId="5" fillId="0" borderId="0" xfId="0" applyFont="1" applyAlignment="1" applyProtection="1">
      <protection hidden="1"/>
    </xf>
    <xf numFmtId="0" fontId="8" fillId="3" borderId="0" xfId="3" applyFont="1" applyFill="1" applyBorder="1" applyAlignment="1">
      <alignment horizontal="center" vertical="top"/>
    </xf>
    <xf numFmtId="0" fontId="8" fillId="3" borderId="0" xfId="3" applyFont="1" applyFill="1" applyBorder="1" applyAlignment="1">
      <alignment vertical="top"/>
    </xf>
    <xf numFmtId="2" fontId="7" fillId="3" borderId="0" xfId="3" applyNumberFormat="1" applyFill="1" applyBorder="1" applyAlignment="1">
      <alignment horizontal="center"/>
    </xf>
    <xf numFmtId="0" fontId="7" fillId="3" borderId="0" xfId="3" applyFill="1" applyBorder="1"/>
    <xf numFmtId="0" fontId="7" fillId="3" borderId="0" xfId="3" applyFill="1" applyBorder="1" applyAlignment="1">
      <alignment horizontal="center"/>
    </xf>
    <xf numFmtId="0" fontId="39" fillId="2" borderId="21" xfId="3" applyFont="1" applyFill="1" applyBorder="1" applyAlignment="1">
      <alignment vertical="top"/>
    </xf>
    <xf numFmtId="0" fontId="39" fillId="2" borderId="22" xfId="3" applyFont="1" applyFill="1" applyBorder="1" applyAlignment="1">
      <alignment vertical="top"/>
    </xf>
    <xf numFmtId="2" fontId="48" fillId="3" borderId="0" xfId="3" applyNumberFormat="1" applyFont="1" applyFill="1" applyAlignment="1">
      <alignment horizontal="center"/>
    </xf>
    <xf numFmtId="0" fontId="48" fillId="2" borderId="21" xfId="3" applyFont="1" applyFill="1" applyBorder="1" applyAlignment="1">
      <alignment horizontal="center"/>
    </xf>
    <xf numFmtId="0" fontId="48" fillId="2" borderId="21" xfId="3" applyFont="1" applyFill="1" applyBorder="1"/>
    <xf numFmtId="0" fontId="48" fillId="2" borderId="22" xfId="3" applyFont="1" applyFill="1" applyBorder="1"/>
    <xf numFmtId="2" fontId="90" fillId="3" borderId="0" xfId="3" applyNumberFormat="1" applyFont="1" applyFill="1" applyAlignment="1">
      <alignment horizontal="center" vertical="center"/>
    </xf>
    <xf numFmtId="0" fontId="23" fillId="0" borderId="27" xfId="0" applyFont="1" applyBorder="1" applyAlignment="1">
      <alignment vertical="center"/>
    </xf>
    <xf numFmtId="0" fontId="23" fillId="0" borderId="28" xfId="0" applyFont="1" applyBorder="1" applyAlignment="1">
      <alignment vertical="center"/>
    </xf>
    <xf numFmtId="165" fontId="61" fillId="0" borderId="27" xfId="5" applyNumberFormat="1" applyFont="1" applyBorder="1" applyAlignment="1">
      <alignment horizontal="center" vertical="center"/>
    </xf>
    <xf numFmtId="0" fontId="23" fillId="0" borderId="9" xfId="6" applyFont="1" applyBorder="1" applyAlignment="1">
      <alignment horizontal="left" vertical="center"/>
    </xf>
    <xf numFmtId="166" fontId="23" fillId="0" borderId="27" xfId="0" applyNumberFormat="1" applyFont="1" applyBorder="1" applyAlignment="1">
      <alignment horizontal="center" vertical="center"/>
    </xf>
    <xf numFmtId="14" fontId="74" fillId="2" borderId="5" xfId="7" applyNumberFormat="1" applyFont="1" applyFill="1" applyBorder="1" applyAlignment="1">
      <alignment horizontal="left" vertical="center"/>
    </xf>
    <xf numFmtId="0" fontId="74" fillId="2" borderId="5" xfId="7" applyFont="1" applyFill="1" applyBorder="1" applyAlignment="1">
      <alignment horizontal="left" vertical="center"/>
    </xf>
    <xf numFmtId="0" fontId="74" fillId="2" borderId="29" xfId="7" applyFont="1" applyFill="1" applyBorder="1" applyAlignment="1">
      <alignment horizontal="left" vertical="center" wrapText="1"/>
    </xf>
    <xf numFmtId="0" fontId="23" fillId="0" borderId="31" xfId="0" applyFont="1" applyBorder="1" applyAlignment="1">
      <alignment vertical="center"/>
    </xf>
    <xf numFmtId="0" fontId="23" fillId="0" borderId="3" xfId="0" applyFont="1" applyBorder="1" applyAlignment="1">
      <alignment vertical="center"/>
    </xf>
    <xf numFmtId="165" fontId="61" fillId="0" borderId="31" xfId="5" applyNumberFormat="1" applyFont="1" applyBorder="1" applyAlignment="1">
      <alignment horizontal="center" vertical="center"/>
    </xf>
    <xf numFmtId="166" fontId="23" fillId="0" borderId="31" xfId="0" applyNumberFormat="1" applyFont="1" applyBorder="1" applyAlignment="1">
      <alignment horizontal="center" vertical="center"/>
    </xf>
    <xf numFmtId="14" fontId="74" fillId="2" borderId="3" xfId="7" applyNumberFormat="1" applyFont="1" applyFill="1" applyBorder="1" applyAlignment="1">
      <alignment horizontal="left" vertical="center"/>
    </xf>
    <xf numFmtId="0" fontId="74" fillId="2" borderId="3" xfId="7" applyFont="1" applyFill="1" applyBorder="1" applyAlignment="1">
      <alignment horizontal="left" vertical="center"/>
    </xf>
    <xf numFmtId="0" fontId="48" fillId="0" borderId="12" xfId="3" applyFont="1" applyBorder="1" applyAlignment="1">
      <alignment horizontal="left" vertical="center"/>
    </xf>
    <xf numFmtId="0" fontId="23" fillId="0" borderId="12" xfId="6" applyFont="1" applyBorder="1" applyAlignment="1">
      <alignment horizontal="left" vertical="center"/>
    </xf>
    <xf numFmtId="166" fontId="23" fillId="0" borderId="31" xfId="6" applyNumberFormat="1" applyFont="1" applyBorder="1" applyAlignment="1">
      <alignment horizontal="center" vertical="center"/>
    </xf>
    <xf numFmtId="0" fontId="23" fillId="0" borderId="32" xfId="0" applyFont="1" applyBorder="1" applyAlignment="1">
      <alignment vertical="center"/>
    </xf>
    <xf numFmtId="0" fontId="23" fillId="0" borderId="33" xfId="0" applyFont="1" applyBorder="1" applyAlignment="1">
      <alignment vertical="center"/>
    </xf>
    <xf numFmtId="165" fontId="61" fillId="0" borderId="32" xfId="5" applyNumberFormat="1" applyFont="1" applyBorder="1" applyAlignment="1">
      <alignment horizontal="center" vertical="center"/>
    </xf>
    <xf numFmtId="0" fontId="48" fillId="0" borderId="12" xfId="3"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165" fontId="61" fillId="0" borderId="34" xfId="5" applyNumberFormat="1" applyFont="1" applyBorder="1" applyAlignment="1">
      <alignment horizontal="center" vertical="center"/>
    </xf>
    <xf numFmtId="0" fontId="48" fillId="0" borderId="14" xfId="3" applyFont="1" applyBorder="1" applyAlignment="1">
      <alignment vertical="center"/>
    </xf>
    <xf numFmtId="0" fontId="23" fillId="0" borderId="12" xfId="3" applyFont="1" applyBorder="1" applyAlignment="1">
      <alignment vertical="center"/>
    </xf>
    <xf numFmtId="166" fontId="23" fillId="0" borderId="34" xfId="6" applyNumberFormat="1" applyFont="1" applyBorder="1" applyAlignment="1">
      <alignment horizontal="center" vertical="center"/>
    </xf>
    <xf numFmtId="14" fontId="74" fillId="2" borderId="33" xfId="7" applyNumberFormat="1" applyFont="1" applyFill="1" applyBorder="1" applyAlignment="1">
      <alignment horizontal="left" vertical="center"/>
    </xf>
    <xf numFmtId="0" fontId="74" fillId="2" borderId="33" xfId="7" applyFont="1" applyFill="1" applyBorder="1" applyAlignment="1">
      <alignment horizontal="left" vertical="center"/>
    </xf>
    <xf numFmtId="0" fontId="74" fillId="2" borderId="58" xfId="7" applyFont="1" applyFill="1" applyBorder="1" applyAlignment="1">
      <alignment horizontal="left" vertical="center" wrapText="1"/>
    </xf>
    <xf numFmtId="0" fontId="61" fillId="2" borderId="20" xfId="6" applyFont="1" applyFill="1" applyBorder="1" applyAlignment="1">
      <alignment horizontal="left" vertical="center" wrapText="1"/>
    </xf>
    <xf numFmtId="0" fontId="23" fillId="0" borderId="3" xfId="0" applyFont="1" applyBorder="1" applyAlignment="1">
      <alignment vertical="center" wrapText="1"/>
    </xf>
    <xf numFmtId="165" fontId="61" fillId="0" borderId="31" xfId="5" applyNumberFormat="1" applyFont="1" applyBorder="1" applyAlignment="1">
      <alignment horizontal="center" vertical="center" wrapText="1"/>
    </xf>
    <xf numFmtId="2" fontId="48" fillId="3" borderId="0" xfId="3" applyNumberFormat="1" applyFont="1" applyFill="1" applyAlignment="1">
      <alignment horizontal="center" wrapText="1"/>
    </xf>
    <xf numFmtId="0" fontId="48" fillId="3" borderId="0" xfId="3" applyFont="1" applyFill="1"/>
    <xf numFmtId="0" fontId="23" fillId="0" borderId="32" xfId="0" applyFont="1" applyBorder="1" applyAlignment="1">
      <alignment vertical="center" wrapText="1"/>
    </xf>
    <xf numFmtId="0" fontId="48" fillId="3" borderId="0" xfId="3" applyFont="1" applyFill="1" applyAlignment="1">
      <alignment horizontal="left"/>
    </xf>
    <xf numFmtId="0" fontId="47" fillId="3" borderId="0" xfId="8" applyFont="1" applyFill="1" applyAlignment="1" applyProtection="1">
      <alignment horizontal="left"/>
    </xf>
    <xf numFmtId="0" fontId="91" fillId="3" borderId="0" xfId="3" applyFont="1" applyFill="1" applyAlignment="1">
      <alignment horizontal="center"/>
    </xf>
    <xf numFmtId="0" fontId="23" fillId="0" borderId="34" xfId="0" applyFont="1" applyBorder="1" applyAlignment="1">
      <alignment vertical="center" wrapText="1"/>
    </xf>
    <xf numFmtId="0" fontId="23" fillId="0" borderId="16" xfId="0" applyFont="1" applyBorder="1" applyAlignment="1">
      <alignment vertical="center"/>
    </xf>
    <xf numFmtId="0" fontId="23" fillId="0" borderId="21" xfId="0" applyFont="1" applyBorder="1" applyAlignment="1">
      <alignment vertical="center"/>
    </xf>
    <xf numFmtId="165" fontId="61" fillId="0" borderId="16" xfId="5" applyNumberFormat="1" applyFont="1" applyBorder="1" applyAlignment="1">
      <alignment horizontal="center" vertical="center"/>
    </xf>
    <xf numFmtId="0" fontId="92" fillId="3" borderId="0" xfId="3" applyFont="1" applyFill="1" applyAlignment="1">
      <alignment horizontal="center"/>
    </xf>
    <xf numFmtId="0" fontId="92" fillId="3" borderId="0" xfId="3" applyFont="1" applyFill="1"/>
    <xf numFmtId="2" fontId="92" fillId="3" borderId="0" xfId="3" applyNumberFormat="1" applyFont="1" applyFill="1" applyAlignment="1">
      <alignment horizontal="center"/>
    </xf>
    <xf numFmtId="0" fontId="23" fillId="0" borderId="37" xfId="0" applyFont="1" applyBorder="1" applyAlignment="1">
      <alignment vertical="center"/>
    </xf>
    <xf numFmtId="0" fontId="23" fillId="0" borderId="0" xfId="0" applyFont="1" applyAlignment="1">
      <alignment vertical="center"/>
    </xf>
    <xf numFmtId="165" fontId="61" fillId="0" borderId="37" xfId="5" applyNumberFormat="1" applyFont="1" applyBorder="1" applyAlignment="1">
      <alignment horizontal="center" vertical="center"/>
    </xf>
    <xf numFmtId="0" fontId="23" fillId="0" borderId="38" xfId="0" applyFont="1" applyBorder="1" applyAlignment="1">
      <alignment vertical="center"/>
    </xf>
    <xf numFmtId="0" fontId="23" fillId="0" borderId="39" xfId="0" applyFont="1" applyBorder="1" applyAlignment="1">
      <alignment vertical="center"/>
    </xf>
    <xf numFmtId="0" fontId="23" fillId="2" borderId="31" xfId="0" applyFont="1" applyFill="1" applyBorder="1" applyAlignment="1">
      <alignment vertical="center"/>
    </xf>
    <xf numFmtId="0" fontId="23" fillId="0" borderId="40" xfId="0" applyFont="1" applyBorder="1" applyAlignment="1">
      <alignment vertical="center"/>
    </xf>
    <xf numFmtId="0" fontId="23" fillId="0" borderId="36" xfId="0" applyFont="1" applyBorder="1" applyAlignment="1">
      <alignment vertical="center" wrapText="1"/>
    </xf>
    <xf numFmtId="0" fontId="23" fillId="0" borderId="23" xfId="0" applyFont="1" applyBorder="1" applyAlignment="1">
      <alignment vertical="center" wrapText="1"/>
    </xf>
    <xf numFmtId="165" fontId="61" fillId="0" borderId="36" xfId="5" applyNumberFormat="1" applyFont="1" applyBorder="1" applyAlignment="1">
      <alignment horizontal="center" vertical="center"/>
    </xf>
    <xf numFmtId="0" fontId="23" fillId="0" borderId="47" xfId="0" applyFont="1" applyBorder="1" applyAlignment="1">
      <alignment vertical="center"/>
    </xf>
    <xf numFmtId="0" fontId="23" fillId="0" borderId="30" xfId="0" applyFont="1" applyBorder="1" applyAlignment="1">
      <alignment vertical="center"/>
    </xf>
    <xf numFmtId="165" fontId="61" fillId="0" borderId="30" xfId="5" applyNumberFormat="1" applyFont="1" applyBorder="1" applyAlignment="1">
      <alignment horizontal="center" vertical="center"/>
    </xf>
    <xf numFmtId="167" fontId="48" fillId="3" borderId="0" xfId="3" applyNumberFormat="1" applyFont="1" applyFill="1" applyAlignment="1">
      <alignment horizontal="center"/>
    </xf>
    <xf numFmtId="2" fontId="93" fillId="3" borderId="0" xfId="3" applyNumberFormat="1" applyFont="1" applyFill="1" applyAlignment="1">
      <alignment horizontal="center"/>
    </xf>
    <xf numFmtId="0" fontId="23" fillId="0" borderId="5" xfId="0" applyFont="1" applyBorder="1" applyAlignment="1">
      <alignment vertical="center"/>
    </xf>
    <xf numFmtId="0" fontId="23" fillId="0" borderId="28" xfId="0" applyFont="1" applyBorder="1" applyAlignment="1">
      <alignment vertical="center" wrapText="1"/>
    </xf>
    <xf numFmtId="0" fontId="61" fillId="0" borderId="30" xfId="0" applyFont="1" applyBorder="1" applyAlignment="1">
      <alignment vertical="center"/>
    </xf>
    <xf numFmtId="0" fontId="23" fillId="0" borderId="5" xfId="0" applyFont="1" applyBorder="1" applyAlignment="1">
      <alignment vertical="center" wrapText="1"/>
    </xf>
    <xf numFmtId="0" fontId="23" fillId="0" borderId="25" xfId="0" applyFont="1" applyBorder="1" applyAlignment="1">
      <alignment vertical="center" wrapText="1"/>
    </xf>
    <xf numFmtId="165" fontId="61" fillId="0" borderId="48" xfId="5" applyNumberFormat="1" applyFont="1" applyBorder="1" applyAlignment="1">
      <alignment horizontal="center" vertical="center"/>
    </xf>
    <xf numFmtId="165" fontId="61" fillId="0" borderId="29" xfId="5" applyNumberFormat="1" applyFont="1" applyBorder="1" applyAlignment="1">
      <alignment horizontal="center" vertical="center"/>
    </xf>
    <xf numFmtId="0" fontId="23" fillId="0" borderId="31" xfId="0" applyFont="1" applyBorder="1" applyAlignment="1">
      <alignment vertical="center" wrapText="1"/>
    </xf>
    <xf numFmtId="165" fontId="61" fillId="0" borderId="49" xfId="5" applyNumberFormat="1" applyFont="1" applyBorder="1" applyAlignment="1">
      <alignment horizontal="center" vertical="center"/>
    </xf>
    <xf numFmtId="0" fontId="23" fillId="0" borderId="25" xfId="0" applyFont="1" applyBorder="1" applyAlignment="1">
      <alignment vertical="center"/>
    </xf>
    <xf numFmtId="0" fontId="23" fillId="0" borderId="26" xfId="0" applyFont="1" applyBorder="1" applyAlignment="1">
      <alignment vertical="center"/>
    </xf>
    <xf numFmtId="165" fontId="61" fillId="0" borderId="25" xfId="5" applyNumberFormat="1" applyFont="1" applyBorder="1" applyAlignment="1">
      <alignment horizontal="center" vertical="center"/>
    </xf>
    <xf numFmtId="0" fontId="61" fillId="0" borderId="34" xfId="0" applyFont="1" applyBorder="1" applyAlignment="1">
      <alignment horizontal="center" vertical="center"/>
    </xf>
    <xf numFmtId="0" fontId="48" fillId="3" borderId="0" xfId="3" applyFont="1" applyFill="1" applyAlignment="1">
      <alignment horizontal="center"/>
    </xf>
    <xf numFmtId="0" fontId="23" fillId="0" borderId="23" xfId="0" applyFont="1" applyBorder="1" applyAlignment="1">
      <alignment vertical="center"/>
    </xf>
    <xf numFmtId="0" fontId="23" fillId="0" borderId="36" xfId="0" applyFont="1" applyBorder="1" applyAlignment="1">
      <alignment vertical="center"/>
    </xf>
    <xf numFmtId="0" fontId="48" fillId="2" borderId="27" xfId="0" applyFont="1" applyFill="1" applyBorder="1" applyAlignment="1">
      <alignment horizontal="left" vertical="center"/>
    </xf>
    <xf numFmtId="0" fontId="48" fillId="2" borderId="50" xfId="0" applyFont="1" applyFill="1" applyBorder="1" applyAlignment="1">
      <alignment horizontal="left" vertical="center"/>
    </xf>
    <xf numFmtId="0" fontId="48" fillId="2" borderId="34" xfId="0" applyFont="1" applyFill="1" applyBorder="1" applyAlignment="1">
      <alignment horizontal="left" vertical="center"/>
    </xf>
    <xf numFmtId="0" fontId="48" fillId="2" borderId="19" xfId="0" applyFont="1" applyFill="1" applyBorder="1" applyAlignment="1">
      <alignment horizontal="left" vertical="center"/>
    </xf>
    <xf numFmtId="0" fontId="48" fillId="2" borderId="20" xfId="3" applyFont="1" applyFill="1" applyBorder="1" applyAlignment="1">
      <alignment horizontal="center" vertical="top"/>
    </xf>
    <xf numFmtId="0" fontId="48" fillId="2" borderId="21" xfId="3" applyFont="1" applyFill="1" applyBorder="1" applyAlignment="1">
      <alignment vertical="top"/>
    </xf>
    <xf numFmtId="0" fontId="48" fillId="2" borderId="22" xfId="3" applyFont="1" applyFill="1" applyBorder="1" applyAlignment="1">
      <alignment horizontal="right" vertical="center"/>
    </xf>
    <xf numFmtId="0" fontId="40" fillId="2" borderId="20" xfId="3" applyFont="1" applyFill="1" applyBorder="1" applyAlignment="1">
      <alignment vertical="center"/>
    </xf>
    <xf numFmtId="0" fontId="77" fillId="6" borderId="37" xfId="0" applyFont="1" applyFill="1" applyBorder="1" applyAlignment="1">
      <alignment vertical="center"/>
    </xf>
    <xf numFmtId="0" fontId="77" fillId="6" borderId="0" xfId="0" applyFont="1" applyFill="1" applyBorder="1" applyAlignment="1">
      <alignment vertical="center"/>
    </xf>
    <xf numFmtId="10" fontId="77" fillId="6" borderId="37" xfId="4" applyNumberFormat="1" applyFont="1" applyFill="1" applyBorder="1" applyAlignment="1">
      <alignment horizontal="center" vertical="center" wrapText="1"/>
    </xf>
    <xf numFmtId="0" fontId="77" fillId="6" borderId="20" xfId="3" applyFont="1" applyFill="1" applyBorder="1" applyAlignment="1">
      <alignment vertical="center"/>
    </xf>
    <xf numFmtId="0" fontId="77" fillId="6" borderId="16" xfId="3" applyFont="1" applyFill="1" applyBorder="1" applyAlignment="1">
      <alignment horizontal="center" vertical="center"/>
    </xf>
    <xf numFmtId="0" fontId="48" fillId="6" borderId="20" xfId="3" applyFont="1" applyFill="1" applyBorder="1" applyAlignment="1">
      <alignment horizontal="center" vertical="top"/>
    </xf>
    <xf numFmtId="0" fontId="48" fillId="6" borderId="21" xfId="3" applyFont="1" applyFill="1" applyBorder="1" applyAlignment="1">
      <alignment vertical="top"/>
    </xf>
    <xf numFmtId="0" fontId="48" fillId="6" borderId="22" xfId="3" applyFont="1" applyFill="1" applyBorder="1" applyAlignment="1">
      <alignment horizontal="right" vertical="center"/>
    </xf>
    <xf numFmtId="0" fontId="61" fillId="6" borderId="20" xfId="6" applyFont="1" applyFill="1" applyBorder="1" applyAlignment="1">
      <alignment vertical="top"/>
    </xf>
    <xf numFmtId="0" fontId="23" fillId="6" borderId="21" xfId="3" applyFont="1" applyFill="1" applyBorder="1" applyAlignment="1">
      <alignment vertical="top"/>
    </xf>
    <xf numFmtId="0" fontId="48" fillId="6" borderId="22" xfId="3" applyFont="1" applyFill="1" applyBorder="1"/>
    <xf numFmtId="0" fontId="80" fillId="6" borderId="22" xfId="3" applyFont="1" applyFill="1" applyBorder="1" applyAlignment="1">
      <alignment vertical="center"/>
    </xf>
    <xf numFmtId="0" fontId="40" fillId="2" borderId="20" xfId="3" applyFont="1" applyFill="1" applyBorder="1" applyAlignment="1">
      <alignment horizontal="left" vertical="center"/>
    </xf>
    <xf numFmtId="0" fontId="19" fillId="6" borderId="20" xfId="18" applyFont="1" applyFill="1" applyBorder="1" applyAlignment="1" applyProtection="1">
      <alignment vertical="center"/>
    </xf>
    <xf numFmtId="0" fontId="10" fillId="6" borderId="21" xfId="3" applyFont="1" applyFill="1" applyBorder="1" applyAlignment="1">
      <alignment vertical="center"/>
    </xf>
    <xf numFmtId="0" fontId="10" fillId="6" borderId="22" xfId="3" applyFont="1" applyFill="1" applyBorder="1" applyAlignment="1">
      <alignment vertical="center"/>
    </xf>
    <xf numFmtId="0" fontId="5" fillId="0" borderId="0" xfId="19" applyFont="1" applyBorder="1" applyAlignment="1" applyProtection="1">
      <alignment vertical="center"/>
      <protection hidden="1"/>
    </xf>
    <xf numFmtId="0" fontId="4" fillId="0" borderId="0" xfId="19" applyFont="1" applyFill="1" applyBorder="1" applyAlignment="1" applyProtection="1">
      <alignment vertical="center"/>
      <protection hidden="1"/>
    </xf>
    <xf numFmtId="0" fontId="5" fillId="0" borderId="0" xfId="19" applyFont="1" applyFill="1" applyBorder="1" applyAlignment="1" applyProtection="1">
      <alignment vertical="center"/>
      <protection hidden="1"/>
    </xf>
    <xf numFmtId="0" fontId="38" fillId="0" borderId="5" xfId="19" applyFont="1" applyBorder="1" applyAlignment="1" applyProtection="1">
      <alignment vertical="center"/>
      <protection hidden="1"/>
    </xf>
    <xf numFmtId="0" fontId="94" fillId="0" borderId="5" xfId="19" applyFont="1" applyBorder="1" applyAlignment="1" applyProtection="1">
      <alignment horizontal="center" vertical="center"/>
      <protection hidden="1"/>
    </xf>
    <xf numFmtId="9" fontId="94" fillId="0" borderId="5" xfId="21" applyFont="1" applyBorder="1" applyAlignment="1" applyProtection="1">
      <alignment horizontal="center" vertical="center"/>
      <protection hidden="1"/>
    </xf>
    <xf numFmtId="0" fontId="55" fillId="6" borderId="20" xfId="19" applyFont="1" applyFill="1" applyBorder="1" applyAlignment="1" applyProtection="1">
      <alignment vertical="center"/>
      <protection hidden="1"/>
    </xf>
    <xf numFmtId="0" fontId="56" fillId="6" borderId="21" xfId="19" applyFont="1" applyFill="1" applyBorder="1" applyAlignment="1" applyProtection="1">
      <alignment vertical="center"/>
      <protection hidden="1"/>
    </xf>
    <xf numFmtId="0" fontId="56" fillId="6" borderId="22" xfId="19" applyFont="1" applyFill="1" applyBorder="1" applyAlignment="1" applyProtection="1">
      <alignment vertical="center"/>
      <protection hidden="1"/>
    </xf>
    <xf numFmtId="0" fontId="44" fillId="0" borderId="64" xfId="19" applyFont="1" applyBorder="1" applyAlignment="1" applyProtection="1">
      <alignment vertical="center"/>
      <protection hidden="1"/>
    </xf>
    <xf numFmtId="0" fontId="38" fillId="0" borderId="26" xfId="19" applyFont="1" applyBorder="1" applyAlignment="1" applyProtection="1">
      <alignment vertical="center"/>
      <protection hidden="1"/>
    </xf>
    <xf numFmtId="0" fontId="38" fillId="0" borderId="65" xfId="19" applyFont="1" applyBorder="1" applyAlignment="1" applyProtection="1">
      <alignment vertical="center"/>
      <protection hidden="1"/>
    </xf>
    <xf numFmtId="0" fontId="39" fillId="0" borderId="0" xfId="19" applyFont="1" applyBorder="1" applyAlignment="1" applyProtection="1">
      <alignment vertical="center"/>
      <protection hidden="1"/>
    </xf>
    <xf numFmtId="0" fontId="39" fillId="0" borderId="67" xfId="19" applyFont="1" applyBorder="1" applyAlignment="1" applyProtection="1">
      <alignment vertical="center"/>
      <protection hidden="1"/>
    </xf>
    <xf numFmtId="0" fontId="43" fillId="0" borderId="66" xfId="19" applyFont="1" applyBorder="1" applyAlignment="1" applyProtection="1">
      <alignment vertical="center"/>
      <protection hidden="1"/>
    </xf>
    <xf numFmtId="0" fontId="44" fillId="0" borderId="66" xfId="19" applyFont="1" applyBorder="1" applyAlignment="1" applyProtection="1">
      <alignment vertical="center"/>
      <protection hidden="1"/>
    </xf>
    <xf numFmtId="0" fontId="38" fillId="0" borderId="0" xfId="19" applyFont="1" applyBorder="1" applyAlignment="1" applyProtection="1">
      <alignment vertical="center"/>
      <protection hidden="1"/>
    </xf>
    <xf numFmtId="0" fontId="38" fillId="0" borderId="67" xfId="19" applyFont="1" applyBorder="1" applyAlignment="1" applyProtection="1">
      <alignment vertical="center"/>
      <protection hidden="1"/>
    </xf>
    <xf numFmtId="0" fontId="39" fillId="0" borderId="66" xfId="20" applyFont="1" applyBorder="1" applyAlignment="1" applyProtection="1">
      <alignment vertical="center" wrapText="1"/>
      <protection hidden="1"/>
    </xf>
    <xf numFmtId="0" fontId="42" fillId="0" borderId="0" xfId="20" applyFont="1" applyBorder="1" applyAlignment="1" applyProtection="1">
      <alignment horizontal="center" vertical="center" wrapText="1"/>
      <protection hidden="1"/>
    </xf>
    <xf numFmtId="0" fontId="39" fillId="0" borderId="0" xfId="20" applyFont="1" applyBorder="1" applyAlignment="1" applyProtection="1">
      <alignment horizontal="left" vertical="top" wrapText="1"/>
      <protection hidden="1"/>
    </xf>
    <xf numFmtId="0" fontId="38" fillId="0" borderId="0" xfId="19" applyFont="1" applyBorder="1" applyAlignment="1" applyProtection="1">
      <alignment horizontal="left" vertical="top"/>
      <protection hidden="1"/>
    </xf>
    <xf numFmtId="0" fontId="38" fillId="0" borderId="67" xfId="19" applyFont="1" applyBorder="1" applyAlignment="1" applyProtection="1">
      <alignment horizontal="left" vertical="top"/>
      <protection hidden="1"/>
    </xf>
    <xf numFmtId="0" fontId="39" fillId="0" borderId="0" xfId="20" applyFont="1" applyBorder="1" applyAlignment="1" applyProtection="1">
      <alignment vertical="center" wrapText="1"/>
      <protection hidden="1"/>
    </xf>
    <xf numFmtId="0" fontId="39" fillId="0" borderId="0" xfId="20" applyFont="1" applyBorder="1" applyAlignment="1" applyProtection="1">
      <alignment vertical="top" wrapText="1"/>
      <protection hidden="1"/>
    </xf>
    <xf numFmtId="0" fontId="38" fillId="0" borderId="0" xfId="19" applyFont="1" applyBorder="1" applyAlignment="1" applyProtection="1">
      <alignment vertical="top"/>
      <protection hidden="1"/>
    </xf>
    <xf numFmtId="0" fontId="38" fillId="0" borderId="67" xfId="19" applyFont="1" applyBorder="1" applyAlignment="1" applyProtection="1">
      <alignment vertical="top"/>
      <protection hidden="1"/>
    </xf>
    <xf numFmtId="0" fontId="95" fillId="0" borderId="66" xfId="19" applyFont="1" applyBorder="1" applyAlignment="1" applyProtection="1">
      <alignment horizontal="left" vertical="center"/>
      <protection hidden="1"/>
    </xf>
    <xf numFmtId="0" fontId="95" fillId="0" borderId="0" xfId="19" applyFont="1" applyBorder="1" applyAlignment="1" applyProtection="1">
      <alignment horizontal="left" vertical="center"/>
      <protection hidden="1"/>
    </xf>
    <xf numFmtId="0" fontId="95" fillId="0" borderId="67" xfId="19" applyFont="1" applyBorder="1" applyAlignment="1" applyProtection="1">
      <alignment horizontal="left" vertical="center"/>
      <protection hidden="1"/>
    </xf>
    <xf numFmtId="0" fontId="94" fillId="0" borderId="0" xfId="19" applyFont="1" applyBorder="1" applyAlignment="1" applyProtection="1">
      <alignment horizontal="center" vertical="center"/>
      <protection hidden="1"/>
    </xf>
    <xf numFmtId="9" fontId="94" fillId="0" borderId="0" xfId="21" applyFont="1" applyBorder="1" applyAlignment="1" applyProtection="1">
      <alignment horizontal="center" vertical="center"/>
      <protection hidden="1"/>
    </xf>
    <xf numFmtId="9" fontId="94" fillId="0" borderId="67" xfId="21" applyFont="1" applyBorder="1" applyAlignment="1" applyProtection="1">
      <alignment horizontal="center" vertical="center"/>
      <protection hidden="1"/>
    </xf>
    <xf numFmtId="0" fontId="44" fillId="0" borderId="47" xfId="19" applyFont="1" applyBorder="1" applyAlignment="1" applyProtection="1">
      <alignment vertical="center"/>
      <protection hidden="1"/>
    </xf>
    <xf numFmtId="9" fontId="94" fillId="0" borderId="68" xfId="21" applyFont="1" applyBorder="1" applyAlignment="1" applyProtection="1">
      <alignment horizontal="center" vertical="center"/>
      <protection hidden="1"/>
    </xf>
    <xf numFmtId="0" fontId="23" fillId="2" borderId="0" xfId="20" applyFont="1" applyFill="1" applyBorder="1" applyAlignment="1" applyProtection="1">
      <alignment vertical="center" wrapText="1"/>
      <protection hidden="1"/>
    </xf>
    <xf numFmtId="0" fontId="48" fillId="0" borderId="0" xfId="19" applyFont="1" applyAlignment="1" applyProtection="1">
      <alignment vertical="center"/>
      <protection hidden="1"/>
    </xf>
    <xf numFmtId="0" fontId="42" fillId="0" borderId="66" xfId="19" applyFont="1" applyBorder="1" applyAlignment="1" applyProtection="1">
      <alignment vertical="center"/>
      <protection hidden="1"/>
    </xf>
    <xf numFmtId="0" fontId="23" fillId="0" borderId="66" xfId="19" applyFont="1" applyBorder="1" applyAlignment="1" applyProtection="1">
      <alignment vertical="center"/>
      <protection hidden="1"/>
    </xf>
    <xf numFmtId="0" fontId="23" fillId="0" borderId="0" xfId="19" applyFont="1" applyBorder="1" applyAlignment="1" applyProtection="1">
      <alignment vertical="center"/>
      <protection hidden="1"/>
    </xf>
    <xf numFmtId="0" fontId="23" fillId="0" borderId="67" xfId="19" applyFont="1" applyBorder="1" applyAlignment="1" applyProtection="1">
      <alignment vertical="center"/>
      <protection hidden="1"/>
    </xf>
    <xf numFmtId="0" fontId="61" fillId="0" borderId="4" xfId="20" applyFont="1" applyBorder="1" applyAlignment="1" applyProtection="1">
      <alignment horizontal="center" vertical="center" wrapText="1"/>
      <protection locked="0"/>
    </xf>
    <xf numFmtId="9" fontId="61" fillId="6" borderId="4" xfId="20" applyNumberFormat="1" applyFont="1" applyFill="1" applyBorder="1" applyAlignment="1">
      <alignment horizontal="center" vertical="center" wrapText="1"/>
    </xf>
    <xf numFmtId="0" fontId="61" fillId="0" borderId="1" xfId="20" applyFont="1" applyBorder="1" applyAlignment="1" applyProtection="1">
      <alignment horizontal="center" vertical="center" wrapText="1"/>
      <protection locked="0"/>
    </xf>
    <xf numFmtId="9" fontId="61" fillId="6" borderId="1" xfId="20" applyNumberFormat="1" applyFont="1" applyFill="1" applyBorder="1" applyAlignment="1">
      <alignment horizontal="center" vertical="center" wrapText="1"/>
    </xf>
    <xf numFmtId="0" fontId="61" fillId="2" borderId="1" xfId="20" applyFont="1" applyFill="1" applyBorder="1" applyAlignment="1" applyProtection="1">
      <alignment horizontal="center" vertical="center" wrapText="1"/>
      <protection locked="0"/>
    </xf>
    <xf numFmtId="0" fontId="80" fillId="8" borderId="12" xfId="20" applyFont="1" applyFill="1" applyBorder="1" applyAlignment="1" applyProtection="1">
      <alignment vertical="top" wrapText="1"/>
      <protection hidden="1"/>
    </xf>
    <xf numFmtId="0" fontId="23" fillId="0" borderId="3" xfId="20" applyFont="1" applyBorder="1" applyAlignment="1" applyProtection="1">
      <alignment vertical="top" wrapText="1"/>
      <protection hidden="1"/>
    </xf>
    <xf numFmtId="0" fontId="23" fillId="0" borderId="29" xfId="20" applyFont="1" applyBorder="1" applyAlignment="1" applyProtection="1">
      <alignment vertical="top" wrapText="1"/>
      <protection hidden="1"/>
    </xf>
    <xf numFmtId="0" fontId="23" fillId="0" borderId="66" xfId="20" applyFont="1" applyBorder="1" applyAlignment="1" applyProtection="1">
      <alignment vertical="center" wrapText="1"/>
      <protection hidden="1"/>
    </xf>
    <xf numFmtId="9" fontId="77" fillId="8" borderId="1" xfId="20" applyNumberFormat="1" applyFont="1" applyFill="1" applyBorder="1" applyAlignment="1">
      <alignment horizontal="center" vertical="center" wrapText="1"/>
    </xf>
    <xf numFmtId="9" fontId="77" fillId="8" borderId="2" xfId="20" applyNumberFormat="1" applyFont="1" applyFill="1" applyBorder="1" applyAlignment="1">
      <alignment horizontal="center" vertical="center" wrapText="1"/>
    </xf>
    <xf numFmtId="0" fontId="23" fillId="0" borderId="2" xfId="20" applyFont="1" applyBorder="1" applyAlignment="1" applyProtection="1">
      <alignment vertical="top" wrapText="1"/>
      <protection hidden="1"/>
    </xf>
    <xf numFmtId="0" fontId="23" fillId="0" borderId="12" xfId="20" applyFont="1" applyBorder="1" applyAlignment="1" applyProtection="1">
      <alignment vertical="top" wrapText="1"/>
      <protection hidden="1"/>
    </xf>
    <xf numFmtId="0" fontId="23" fillId="0" borderId="12" xfId="20" applyFont="1" applyBorder="1" applyAlignment="1" applyProtection="1">
      <alignment vertical="center" wrapText="1"/>
      <protection hidden="1"/>
    </xf>
    <xf numFmtId="0" fontId="42" fillId="0" borderId="66" xfId="19" applyFont="1" applyBorder="1" applyAlignment="1" applyProtection="1">
      <alignment horizontal="left" vertical="center"/>
      <protection hidden="1"/>
    </xf>
    <xf numFmtId="0" fontId="53" fillId="0" borderId="66" xfId="19" applyFont="1" applyBorder="1" applyAlignment="1" applyProtection="1">
      <alignment vertical="center"/>
      <protection hidden="1"/>
    </xf>
    <xf numFmtId="0" fontId="53" fillId="0" borderId="0" xfId="19" applyFont="1" applyBorder="1" applyAlignment="1" applyProtection="1">
      <alignment horizontal="center" vertical="center"/>
      <protection hidden="1"/>
    </xf>
    <xf numFmtId="9" fontId="53" fillId="0" borderId="0" xfId="21" applyFont="1" applyBorder="1" applyAlignment="1" applyProtection="1">
      <alignment horizontal="center" vertical="center"/>
      <protection hidden="1"/>
    </xf>
    <xf numFmtId="9" fontId="53" fillId="0" borderId="67" xfId="21" applyFont="1" applyBorder="1" applyAlignment="1" applyProtection="1">
      <alignment horizontal="center" vertical="center"/>
      <protection hidden="1"/>
    </xf>
    <xf numFmtId="9" fontId="61" fillId="10" borderId="2" xfId="20" applyNumberFormat="1" applyFont="1" applyFill="1" applyBorder="1" applyAlignment="1">
      <alignment horizontal="center" vertical="center" wrapText="1"/>
    </xf>
    <xf numFmtId="0" fontId="53" fillId="0" borderId="66" xfId="19" applyFont="1" applyBorder="1" applyAlignment="1" applyProtection="1">
      <alignment vertical="top"/>
      <protection hidden="1"/>
    </xf>
    <xf numFmtId="0" fontId="61" fillId="0" borderId="66" xfId="20" applyFont="1" applyBorder="1" applyAlignment="1" applyProtection="1">
      <alignment horizontal="left" vertical="top" wrapText="1"/>
      <protection hidden="1"/>
    </xf>
    <xf numFmtId="0" fontId="61" fillId="0" borderId="12" xfId="20" applyFont="1" applyBorder="1" applyAlignment="1" applyProtection="1">
      <alignment vertical="top" wrapText="1"/>
      <protection hidden="1"/>
    </xf>
    <xf numFmtId="1" fontId="53" fillId="0" borderId="1" xfId="19" applyNumberFormat="1" applyFont="1" applyBorder="1" applyAlignment="1" applyProtection="1">
      <alignment horizontal="center" vertical="center"/>
      <protection hidden="1"/>
    </xf>
    <xf numFmtId="0" fontId="23" fillId="2" borderId="1" xfId="20" applyFont="1" applyFill="1" applyBorder="1" applyAlignment="1" applyProtection="1">
      <alignment horizontal="center" vertical="center" wrapText="1"/>
      <protection locked="0"/>
    </xf>
    <xf numFmtId="0" fontId="23" fillId="2" borderId="0" xfId="20" applyFont="1" applyFill="1" applyBorder="1" applyAlignment="1" applyProtection="1">
      <alignment horizontal="center" vertical="center" wrapText="1"/>
      <protection hidden="1"/>
    </xf>
    <xf numFmtId="0" fontId="23" fillId="2" borderId="1" xfId="20" applyFont="1" applyFill="1" applyBorder="1" applyAlignment="1" applyProtection="1">
      <alignment horizontal="center" vertical="center" wrapText="1"/>
      <protection hidden="1"/>
    </xf>
    <xf numFmtId="0" fontId="44" fillId="0" borderId="66" xfId="19" applyFont="1" applyFill="1" applyBorder="1" applyAlignment="1" applyProtection="1">
      <alignment vertical="center"/>
      <protection hidden="1"/>
    </xf>
    <xf numFmtId="0" fontId="23" fillId="2" borderId="25" xfId="0" applyFont="1" applyFill="1" applyBorder="1" applyAlignment="1">
      <alignment vertical="center"/>
    </xf>
    <xf numFmtId="165" fontId="61" fillId="2" borderId="25" xfId="5" applyNumberFormat="1" applyFont="1" applyFill="1" applyBorder="1" applyAlignment="1">
      <alignment horizontal="center" vertical="center"/>
    </xf>
    <xf numFmtId="0" fontId="23" fillId="2" borderId="27" xfId="0" applyFont="1" applyFill="1" applyBorder="1" applyAlignment="1">
      <alignment vertical="center"/>
    </xf>
    <xf numFmtId="0" fontId="23" fillId="2" borderId="28" xfId="0" applyFont="1" applyFill="1" applyBorder="1" applyAlignment="1">
      <alignment vertical="center"/>
    </xf>
    <xf numFmtId="165" fontId="61" fillId="2" borderId="27" xfId="5" applyNumberFormat="1" applyFont="1" applyFill="1" applyBorder="1" applyAlignment="1">
      <alignment horizontal="center" vertical="center"/>
    </xf>
    <xf numFmtId="0" fontId="23" fillId="2" borderId="3" xfId="0" applyFont="1" applyFill="1" applyBorder="1" applyAlignment="1">
      <alignment vertical="center"/>
    </xf>
    <xf numFmtId="165" fontId="61" fillId="2" borderId="31" xfId="5" applyNumberFormat="1" applyFont="1" applyFill="1" applyBorder="1" applyAlignment="1">
      <alignment horizontal="center" vertical="center"/>
    </xf>
    <xf numFmtId="0" fontId="23" fillId="2" borderId="3" xfId="0" applyFont="1" applyFill="1" applyBorder="1" applyAlignment="1">
      <alignment vertical="center" wrapText="1"/>
    </xf>
    <xf numFmtId="0" fontId="23" fillId="2" borderId="37" xfId="0" applyFont="1" applyFill="1" applyBorder="1" applyAlignment="1">
      <alignment vertical="center"/>
    </xf>
    <xf numFmtId="0" fontId="23" fillId="2" borderId="0" xfId="0" applyFont="1" applyFill="1" applyBorder="1" applyAlignment="1">
      <alignment vertical="center"/>
    </xf>
    <xf numFmtId="165" fontId="61" fillId="2" borderId="37" xfId="5" applyNumberFormat="1" applyFont="1" applyFill="1" applyBorder="1" applyAlignment="1">
      <alignment horizontal="center" vertical="center"/>
    </xf>
    <xf numFmtId="0" fontId="8" fillId="6" borderId="20" xfId="3" applyFont="1" applyFill="1" applyBorder="1" applyAlignment="1">
      <alignment horizontal="center" vertical="top"/>
    </xf>
    <xf numFmtId="0" fontId="8" fillId="6" borderId="21" xfId="3" applyFont="1" applyFill="1" applyBorder="1" applyAlignment="1">
      <alignment vertical="top"/>
    </xf>
    <xf numFmtId="0" fontId="8" fillId="6" borderId="22" xfId="3" applyFont="1" applyFill="1" applyBorder="1" applyAlignment="1">
      <alignment vertical="top"/>
    </xf>
    <xf numFmtId="0" fontId="77" fillId="6" borderId="25" xfId="0" applyFont="1" applyFill="1" applyBorder="1" applyAlignment="1">
      <alignment vertical="center"/>
    </xf>
    <xf numFmtId="0" fontId="77" fillId="6" borderId="26" xfId="0" applyFont="1" applyFill="1" applyBorder="1" applyAlignment="1">
      <alignment vertical="center"/>
    </xf>
    <xf numFmtId="10" fontId="77" fillId="6" borderId="25" xfId="4" applyNumberFormat="1" applyFont="1" applyFill="1" applyBorder="1" applyAlignment="1">
      <alignment horizontal="center" vertical="center" wrapText="1"/>
    </xf>
    <xf numFmtId="170" fontId="23" fillId="2" borderId="9" xfId="0" applyNumberFormat="1" applyFont="1" applyFill="1" applyBorder="1" applyAlignment="1">
      <alignment horizontal="center" vertical="top" wrapText="1"/>
    </xf>
    <xf numFmtId="171" fontId="23" fillId="2" borderId="10" xfId="0" applyNumberFormat="1" applyFont="1" applyFill="1" applyBorder="1" applyAlignment="1">
      <alignment horizontal="center" vertical="top" wrapText="1"/>
    </xf>
    <xf numFmtId="49" fontId="23" fillId="2" borderId="10" xfId="0" quotePrefix="1" applyNumberFormat="1" applyFont="1" applyFill="1" applyBorder="1" applyAlignment="1">
      <alignment horizontal="left" vertical="top" wrapText="1"/>
    </xf>
    <xf numFmtId="0" fontId="23" fillId="2" borderId="11" xfId="0" applyFont="1" applyFill="1" applyBorder="1" applyAlignment="1">
      <alignment horizontal="center" vertical="top" wrapText="1"/>
    </xf>
    <xf numFmtId="49" fontId="23" fillId="2" borderId="10" xfId="0" applyNumberFormat="1" applyFont="1" applyFill="1" applyBorder="1" applyAlignment="1">
      <alignment horizontal="left" vertical="top" wrapText="1"/>
    </xf>
    <xf numFmtId="170" fontId="23" fillId="2" borderId="12" xfId="0" applyNumberFormat="1" applyFont="1" applyFill="1" applyBorder="1" applyAlignment="1">
      <alignment horizontal="center" vertical="top" wrapText="1"/>
    </xf>
    <xf numFmtId="171" fontId="23" fillId="2" borderId="1" xfId="0" applyNumberFormat="1" applyFont="1" applyFill="1" applyBorder="1" applyAlignment="1">
      <alignment horizontal="center" vertical="top" wrapText="1"/>
    </xf>
    <xf numFmtId="49" fontId="23" fillId="2" borderId="1" xfId="0" applyNumberFormat="1" applyFont="1" applyFill="1" applyBorder="1" applyAlignment="1">
      <alignment horizontal="left" vertical="top" wrapText="1"/>
    </xf>
    <xf numFmtId="0" fontId="23" fillId="2" borderId="13" xfId="0" applyFont="1" applyFill="1" applyBorder="1" applyAlignment="1">
      <alignment horizontal="center" vertical="top" wrapText="1"/>
    </xf>
    <xf numFmtId="170" fontId="23" fillId="2" borderId="59" xfId="0" applyNumberFormat="1" applyFont="1" applyFill="1" applyBorder="1" applyAlignment="1">
      <alignment horizontal="center" vertical="top" wrapText="1"/>
    </xf>
    <xf numFmtId="171" fontId="23" fillId="2" borderId="57" xfId="0" applyNumberFormat="1" applyFont="1" applyFill="1" applyBorder="1" applyAlignment="1">
      <alignment horizontal="center" vertical="top" wrapText="1"/>
    </xf>
    <xf numFmtId="49" fontId="23" fillId="2" borderId="57" xfId="0" applyNumberFormat="1" applyFont="1" applyFill="1" applyBorder="1" applyAlignment="1">
      <alignment horizontal="left" vertical="top" wrapText="1"/>
    </xf>
    <xf numFmtId="0" fontId="23" fillId="2" borderId="51" xfId="0" applyFont="1" applyFill="1" applyBorder="1" applyAlignment="1">
      <alignment horizontal="center" vertical="top" wrapText="1"/>
    </xf>
    <xf numFmtId="0" fontId="71" fillId="6" borderId="56" xfId="0" applyFont="1" applyFill="1" applyBorder="1" applyAlignment="1">
      <alignment horizontal="center" vertical="top"/>
    </xf>
    <xf numFmtId="0" fontId="71" fillId="6" borderId="55" xfId="0" applyFont="1" applyFill="1" applyBorder="1" applyAlignment="1">
      <alignment horizontal="center" vertical="top"/>
    </xf>
    <xf numFmtId="0" fontId="71" fillId="6" borderId="55" xfId="0" applyFont="1" applyFill="1" applyBorder="1" applyAlignment="1">
      <alignment horizontal="left" vertical="top"/>
    </xf>
    <xf numFmtId="0" fontId="71" fillId="6" borderId="52" xfId="0" applyFont="1" applyFill="1" applyBorder="1" applyAlignment="1">
      <alignment horizontal="center" vertical="top"/>
    </xf>
    <xf numFmtId="0" fontId="23" fillId="0" borderId="66" xfId="0" applyFont="1" applyBorder="1" applyAlignment="1" applyProtection="1">
      <alignment horizontal="left" vertical="top" wrapText="1"/>
      <protection hidden="1"/>
    </xf>
    <xf numFmtId="0" fontId="23" fillId="0" borderId="0" xfId="0" applyFont="1" applyBorder="1" applyAlignment="1" applyProtection="1">
      <alignment horizontal="left" vertical="top"/>
      <protection hidden="1"/>
    </xf>
    <xf numFmtId="0" fontId="23" fillId="0" borderId="67" xfId="0" applyFont="1" applyBorder="1" applyAlignment="1" applyProtection="1">
      <alignment horizontal="left" vertical="top"/>
      <protection hidden="1"/>
    </xf>
    <xf numFmtId="0" fontId="4" fillId="6" borderId="73" xfId="0" applyFont="1" applyFill="1" applyBorder="1" applyAlignment="1" applyProtection="1">
      <alignment vertical="top"/>
      <protection hidden="1"/>
    </xf>
    <xf numFmtId="0" fontId="5" fillId="6" borderId="74" xfId="0" applyFont="1" applyFill="1" applyBorder="1" applyAlignment="1" applyProtection="1">
      <alignment vertical="top"/>
      <protection hidden="1"/>
    </xf>
    <xf numFmtId="0" fontId="5" fillId="6" borderId="75" xfId="0" applyFont="1" applyFill="1" applyBorder="1" applyAlignment="1" applyProtection="1">
      <alignment vertical="top"/>
      <protection hidden="1"/>
    </xf>
    <xf numFmtId="164" fontId="2" fillId="9" borderId="1" xfId="0" applyNumberFormat="1" applyFont="1" applyFill="1" applyBorder="1" applyAlignment="1" applyProtection="1">
      <alignment vertical="center"/>
      <protection hidden="1"/>
    </xf>
    <xf numFmtId="164" fontId="2" fillId="0" borderId="0" xfId="0" applyNumberFormat="1" applyFont="1" applyBorder="1" applyAlignment="1" applyProtection="1">
      <alignment vertical="center"/>
      <protection hidden="1"/>
    </xf>
    <xf numFmtId="9" fontId="2" fillId="9" borderId="1" xfId="1" applyFont="1" applyFill="1" applyBorder="1" applyAlignment="1" applyProtection="1">
      <alignment vertical="center"/>
      <protection hidden="1"/>
    </xf>
    <xf numFmtId="0" fontId="2" fillId="0" borderId="0" xfId="0" applyFont="1" applyBorder="1" applyAlignment="1" applyProtection="1">
      <alignment vertical="center"/>
      <protection hidden="1"/>
    </xf>
    <xf numFmtId="3" fontId="2" fillId="9" borderId="1" xfId="0" applyNumberFormat="1" applyFont="1" applyFill="1" applyBorder="1" applyAlignment="1" applyProtection="1">
      <alignment vertical="center"/>
      <protection hidden="1"/>
    </xf>
    <xf numFmtId="2" fontId="2" fillId="9" borderId="1" xfId="0" applyNumberFormat="1" applyFont="1" applyFill="1" applyBorder="1" applyAlignment="1" applyProtection="1">
      <alignment vertical="center"/>
      <protection hidden="1"/>
    </xf>
    <xf numFmtId="174" fontId="2" fillId="9" borderId="1" xfId="0" applyNumberFormat="1" applyFont="1" applyFill="1" applyBorder="1" applyAlignment="1" applyProtection="1">
      <alignment vertical="center"/>
      <protection hidden="1"/>
    </xf>
    <xf numFmtId="0" fontId="44" fillId="0" borderId="0" xfId="19" applyFont="1" applyAlignment="1" applyProtection="1">
      <alignment vertical="center"/>
      <protection hidden="1"/>
    </xf>
    <xf numFmtId="0" fontId="2" fillId="0" borderId="0" xfId="19" applyFont="1" applyAlignment="1" applyProtection="1">
      <alignment vertical="center" wrapText="1"/>
      <protection hidden="1"/>
    </xf>
    <xf numFmtId="0" fontId="2" fillId="0" borderId="0" xfId="19" applyFont="1" applyAlignment="1" applyProtection="1">
      <alignment vertical="center"/>
      <protection hidden="1"/>
    </xf>
    <xf numFmtId="0" fontId="2" fillId="0" borderId="0" xfId="19" applyFont="1" applyBorder="1" applyAlignment="1" applyProtection="1">
      <alignment vertical="center"/>
      <protection hidden="1"/>
    </xf>
    <xf numFmtId="0" fontId="2" fillId="0" borderId="67" xfId="19" applyFont="1" applyBorder="1" applyAlignment="1" applyProtection="1">
      <alignment vertical="center"/>
      <protection hidden="1"/>
    </xf>
    <xf numFmtId="0" fontId="2" fillId="0" borderId="0" xfId="19" applyFont="1" applyBorder="1" applyAlignment="1" applyProtection="1">
      <alignment horizontal="left" vertical="top"/>
      <protection hidden="1"/>
    </xf>
    <xf numFmtId="0" fontId="2" fillId="0" borderId="67" xfId="19" applyFont="1" applyBorder="1" applyAlignment="1" applyProtection="1">
      <alignment horizontal="left" vertical="top"/>
      <protection hidden="1"/>
    </xf>
    <xf numFmtId="0" fontId="2" fillId="0" borderId="0" xfId="19" applyFont="1" applyAlignment="1" applyProtection="1">
      <alignment horizontal="left" vertical="center"/>
      <protection hidden="1"/>
    </xf>
    <xf numFmtId="49" fontId="2" fillId="0" borderId="0" xfId="19" applyNumberFormat="1" applyFont="1" applyBorder="1" applyAlignment="1" applyProtection="1">
      <alignment vertical="center" wrapText="1"/>
      <protection hidden="1"/>
    </xf>
    <xf numFmtId="0" fontId="2" fillId="0" borderId="46" xfId="19" applyFont="1" applyBorder="1" applyAlignment="1" applyProtection="1">
      <alignment vertical="center" wrapText="1"/>
      <protection hidden="1"/>
    </xf>
    <xf numFmtId="0" fontId="2" fillId="0" borderId="5" xfId="19" applyFont="1" applyBorder="1" applyAlignment="1" applyProtection="1">
      <alignment vertical="center" wrapText="1"/>
      <protection hidden="1"/>
    </xf>
    <xf numFmtId="0" fontId="2" fillId="0" borderId="67" xfId="19" applyFont="1" applyBorder="1" applyAlignment="1" applyProtection="1">
      <alignment horizontal="right" vertical="center"/>
      <protection hidden="1"/>
    </xf>
    <xf numFmtId="0" fontId="38" fillId="0" borderId="0" xfId="19" applyFont="1" applyAlignment="1" applyProtection="1">
      <alignment vertical="center"/>
      <protection hidden="1"/>
    </xf>
    <xf numFmtId="0" fontId="23" fillId="0" borderId="0" xfId="0" applyFont="1" applyBorder="1" applyAlignment="1" applyProtection="1">
      <alignment horizontal="left"/>
      <protection hidden="1"/>
    </xf>
    <xf numFmtId="0" fontId="23" fillId="0" borderId="66" xfId="0" applyFont="1" applyBorder="1" applyAlignment="1" applyProtection="1">
      <alignment horizontal="left" wrapText="1"/>
      <protection hidden="1"/>
    </xf>
    <xf numFmtId="0" fontId="51" fillId="0" borderId="66" xfId="8" applyFont="1" applyBorder="1" applyAlignment="1" applyProtection="1">
      <alignment horizontal="left" vertical="top"/>
      <protection hidden="1"/>
    </xf>
    <xf numFmtId="0" fontId="48" fillId="0" borderId="67" xfId="0" applyFont="1" applyBorder="1" applyAlignment="1" applyProtection="1">
      <alignment horizontal="right" vertical="top" wrapText="1"/>
      <protection hidden="1"/>
    </xf>
    <xf numFmtId="0" fontId="1" fillId="0" borderId="0" xfId="0" applyFont="1" applyBorder="1" applyAlignment="1" applyProtection="1">
      <alignment vertical="center"/>
      <protection hidden="1"/>
    </xf>
    <xf numFmtId="0" fontId="4" fillId="0" borderId="76" xfId="19" applyFont="1" applyBorder="1" applyAlignment="1" applyProtection="1">
      <alignment vertical="center"/>
      <protection hidden="1"/>
    </xf>
    <xf numFmtId="0" fontId="5" fillId="0" borderId="77" xfId="19" applyFont="1" applyBorder="1" applyAlignment="1" applyProtection="1">
      <alignment vertical="center"/>
      <protection hidden="1"/>
    </xf>
    <xf numFmtId="0" fontId="5" fillId="0" borderId="78" xfId="19" applyFont="1" applyBorder="1" applyAlignment="1" applyProtection="1">
      <alignment vertical="center"/>
      <protection hidden="1"/>
    </xf>
    <xf numFmtId="0" fontId="4" fillId="0" borderId="79" xfId="19" applyFont="1" applyBorder="1" applyAlignment="1" applyProtection="1">
      <alignment vertical="center"/>
      <protection hidden="1"/>
    </xf>
    <xf numFmtId="0" fontId="5" fillId="0" borderId="80" xfId="19" applyFont="1" applyBorder="1" applyAlignment="1" applyProtection="1">
      <alignment vertical="center"/>
      <protection hidden="1"/>
    </xf>
    <xf numFmtId="0" fontId="4" fillId="2" borderId="79" xfId="19" applyFont="1" applyFill="1" applyBorder="1" applyAlignment="1" applyProtection="1">
      <alignment vertical="center"/>
      <protection hidden="1"/>
    </xf>
    <xf numFmtId="0" fontId="5" fillId="2" borderId="0" xfId="19" applyFont="1" applyFill="1" applyAlignment="1" applyProtection="1">
      <alignment vertical="center"/>
      <protection hidden="1"/>
    </xf>
    <xf numFmtId="0" fontId="5" fillId="2" borderId="80" xfId="19" applyFont="1" applyFill="1" applyBorder="1" applyAlignment="1" applyProtection="1">
      <alignment vertical="center"/>
      <protection hidden="1"/>
    </xf>
    <xf numFmtId="0" fontId="44" fillId="0" borderId="79" xfId="19" applyFont="1" applyBorder="1" applyAlignment="1" applyProtection="1">
      <alignment vertical="center"/>
      <protection hidden="1"/>
    </xf>
    <xf numFmtId="0" fontId="98" fillId="0" borderId="79" xfId="19" applyFont="1" applyBorder="1" applyAlignment="1" applyProtection="1">
      <alignment vertical="center"/>
      <protection hidden="1"/>
    </xf>
    <xf numFmtId="0" fontId="1" fillId="0" borderId="79" xfId="19" applyFont="1" applyBorder="1" applyAlignment="1" applyProtection="1">
      <alignment vertical="center"/>
      <protection hidden="1"/>
    </xf>
    <xf numFmtId="0" fontId="53" fillId="0" borderId="79" xfId="19" applyFont="1" applyBorder="1" applyAlignment="1" applyProtection="1">
      <alignment vertical="center"/>
      <protection hidden="1"/>
    </xf>
    <xf numFmtId="0" fontId="1" fillId="0" borderId="0" xfId="19" applyFont="1" applyAlignment="1" applyProtection="1">
      <alignment vertical="center"/>
      <protection hidden="1"/>
    </xf>
    <xf numFmtId="9" fontId="53" fillId="6" borderId="4" xfId="20" applyNumberFormat="1" applyFont="1" applyFill="1" applyBorder="1" applyAlignment="1">
      <alignment horizontal="center" vertical="center" wrapText="1"/>
    </xf>
    <xf numFmtId="0" fontId="1" fillId="0" borderId="0" xfId="19" applyFont="1" applyAlignment="1" applyProtection="1">
      <alignment vertical="center" wrapText="1"/>
      <protection hidden="1"/>
    </xf>
    <xf numFmtId="0" fontId="23" fillId="0" borderId="79" xfId="20" applyFont="1" applyBorder="1" applyAlignment="1" applyProtection="1">
      <alignment vertical="center" wrapText="1"/>
      <protection hidden="1"/>
    </xf>
    <xf numFmtId="0" fontId="61" fillId="0" borderId="0" xfId="20" applyFont="1" applyAlignment="1" applyProtection="1">
      <alignment horizontal="center" vertical="center" wrapText="1"/>
      <protection hidden="1"/>
    </xf>
    <xf numFmtId="0" fontId="23" fillId="0" borderId="0" xfId="20" applyFont="1" applyAlignment="1" applyProtection="1">
      <alignment horizontal="left" vertical="top" wrapText="1"/>
      <protection hidden="1"/>
    </xf>
    <xf numFmtId="0" fontId="1" fillId="0" borderId="0" xfId="19" applyFont="1" applyAlignment="1" applyProtection="1">
      <alignment horizontal="left" vertical="top"/>
      <protection hidden="1"/>
    </xf>
    <xf numFmtId="0" fontId="1" fillId="0" borderId="80" xfId="19" applyFont="1" applyBorder="1" applyAlignment="1" applyProtection="1">
      <alignment horizontal="left" vertical="top"/>
      <protection hidden="1"/>
    </xf>
    <xf numFmtId="9" fontId="53" fillId="6" borderId="1" xfId="20" applyNumberFormat="1" applyFont="1" applyFill="1" applyBorder="1" applyAlignment="1">
      <alignment horizontal="center" vertical="center" wrapText="1"/>
    </xf>
    <xf numFmtId="0" fontId="10" fillId="0" borderId="0" xfId="19" applyFont="1" applyAlignment="1" applyProtection="1">
      <alignment vertical="center" wrapText="1"/>
      <protection hidden="1"/>
    </xf>
    <xf numFmtId="0" fontId="23" fillId="0" borderId="0" xfId="20" applyFont="1" applyAlignment="1" applyProtection="1">
      <alignment vertical="center" wrapText="1"/>
      <protection hidden="1"/>
    </xf>
    <xf numFmtId="0" fontId="1" fillId="0" borderId="80" xfId="19" applyFont="1" applyBorder="1" applyAlignment="1" applyProtection="1">
      <alignment vertical="center"/>
      <protection hidden="1"/>
    </xf>
    <xf numFmtId="0" fontId="61" fillId="8" borderId="1" xfId="20" applyFont="1" applyFill="1" applyBorder="1" applyAlignment="1" applyProtection="1">
      <alignment horizontal="center" vertical="center" wrapText="1"/>
      <protection locked="0"/>
    </xf>
    <xf numFmtId="0" fontId="23" fillId="0" borderId="0" xfId="20" applyFont="1" applyAlignment="1" applyProtection="1">
      <alignment vertical="top" wrapText="1"/>
      <protection hidden="1"/>
    </xf>
    <xf numFmtId="0" fontId="1" fillId="0" borderId="0" xfId="19" applyFont="1" applyAlignment="1" applyProtection="1">
      <alignment vertical="top"/>
      <protection hidden="1"/>
    </xf>
    <xf numFmtId="0" fontId="1" fillId="0" borderId="80" xfId="19" applyFont="1" applyBorder="1" applyAlignment="1" applyProtection="1">
      <alignment vertical="top"/>
      <protection hidden="1"/>
    </xf>
    <xf numFmtId="0" fontId="5" fillId="0" borderId="0" xfId="19" applyFont="1" applyAlignment="1" applyProtection="1">
      <alignment vertical="top"/>
      <protection hidden="1"/>
    </xf>
    <xf numFmtId="0" fontId="5" fillId="0" borderId="80" xfId="19" applyFont="1" applyBorder="1" applyAlignment="1" applyProtection="1">
      <alignment vertical="top"/>
      <protection hidden="1"/>
    </xf>
    <xf numFmtId="0" fontId="80" fillId="8" borderId="85" xfId="20" applyFont="1" applyFill="1" applyBorder="1" applyAlignment="1" applyProtection="1">
      <alignment vertical="top" wrapText="1"/>
      <protection hidden="1"/>
    </xf>
    <xf numFmtId="0" fontId="23" fillId="0" borderId="86" xfId="20" applyFont="1" applyBorder="1" applyAlignment="1" applyProtection="1">
      <alignment vertical="top" wrapText="1"/>
      <protection hidden="1"/>
    </xf>
    <xf numFmtId="0" fontId="23" fillId="0" borderId="84" xfId="20" applyFont="1" applyBorder="1" applyAlignment="1" applyProtection="1">
      <alignment vertical="top" wrapText="1"/>
      <protection hidden="1"/>
    </xf>
    <xf numFmtId="0" fontId="99" fillId="0" borderId="79" xfId="19" applyFont="1" applyBorder="1" applyAlignment="1" applyProtection="1">
      <alignment horizontal="left" vertical="center"/>
      <protection hidden="1"/>
    </xf>
    <xf numFmtId="0" fontId="99" fillId="0" borderId="0" xfId="19" applyFont="1" applyAlignment="1" applyProtection="1">
      <alignment horizontal="left" vertical="center"/>
      <protection hidden="1"/>
    </xf>
    <xf numFmtId="0" fontId="99" fillId="0" borderId="80" xfId="19" applyFont="1" applyBorder="1" applyAlignment="1" applyProtection="1">
      <alignment horizontal="left" vertical="center"/>
      <protection hidden="1"/>
    </xf>
    <xf numFmtId="0" fontId="100" fillId="0" borderId="79" xfId="19" applyFont="1" applyBorder="1" applyAlignment="1" applyProtection="1">
      <alignment horizontal="left" vertical="center"/>
      <protection hidden="1"/>
    </xf>
    <xf numFmtId="0" fontId="100" fillId="0" borderId="0" xfId="19" applyFont="1" applyAlignment="1" applyProtection="1">
      <alignment horizontal="left" vertical="center"/>
      <protection hidden="1"/>
    </xf>
    <xf numFmtId="0" fontId="44" fillId="0" borderId="79" xfId="19" applyFont="1" applyBorder="1" applyAlignment="1" applyProtection="1">
      <alignment horizontal="left" vertical="center"/>
      <protection hidden="1"/>
    </xf>
    <xf numFmtId="0" fontId="101" fillId="0" borderId="0" xfId="19" applyFont="1" applyAlignment="1" applyProtection="1">
      <alignment horizontal="left" vertical="center"/>
      <protection hidden="1"/>
    </xf>
    <xf numFmtId="0" fontId="101" fillId="0" borderId="80" xfId="19" applyFont="1" applyBorder="1" applyAlignment="1" applyProtection="1">
      <alignment horizontal="left" vertical="center"/>
      <protection hidden="1"/>
    </xf>
    <xf numFmtId="9" fontId="53" fillId="10" borderId="2" xfId="20" applyNumberFormat="1" applyFont="1" applyFill="1" applyBorder="1" applyAlignment="1">
      <alignment horizontal="center" vertical="center" wrapText="1"/>
    </xf>
    <xf numFmtId="0" fontId="103" fillId="0" borderId="0" xfId="19" applyFont="1" applyAlignment="1" applyProtection="1">
      <alignment horizontal="center" vertical="center"/>
      <protection hidden="1"/>
    </xf>
    <xf numFmtId="9" fontId="103" fillId="0" borderId="0" xfId="21" applyFont="1" applyBorder="1" applyAlignment="1" applyProtection="1">
      <alignment horizontal="center" vertical="center"/>
      <protection hidden="1"/>
    </xf>
    <xf numFmtId="9" fontId="103" fillId="0" borderId="80" xfId="21" applyFont="1" applyBorder="1" applyAlignment="1" applyProtection="1">
      <alignment horizontal="center" vertical="center"/>
      <protection hidden="1"/>
    </xf>
    <xf numFmtId="0" fontId="4" fillId="0" borderId="89" xfId="19" applyFont="1" applyBorder="1" applyAlignment="1" applyProtection="1">
      <alignment vertical="center"/>
      <protection hidden="1"/>
    </xf>
    <xf numFmtId="0" fontId="5" fillId="0" borderId="5" xfId="19" applyFont="1" applyBorder="1" applyAlignment="1" applyProtection="1">
      <alignment vertical="center"/>
      <protection hidden="1"/>
    </xf>
    <xf numFmtId="0" fontId="103" fillId="0" borderId="5" xfId="19" applyFont="1" applyBorder="1" applyAlignment="1" applyProtection="1">
      <alignment horizontal="center" vertical="center"/>
      <protection hidden="1"/>
    </xf>
    <xf numFmtId="9" fontId="103" fillId="0" borderId="5" xfId="21" applyFont="1" applyBorder="1" applyAlignment="1" applyProtection="1">
      <alignment horizontal="center" vertical="center"/>
      <protection hidden="1"/>
    </xf>
    <xf numFmtId="9" fontId="103" fillId="0" borderId="88" xfId="21" applyFont="1" applyBorder="1" applyAlignment="1" applyProtection="1">
      <alignment horizontal="center" vertical="center"/>
      <protection hidden="1"/>
    </xf>
    <xf numFmtId="0" fontId="53" fillId="0" borderId="79" xfId="19" applyFont="1" applyBorder="1" applyAlignment="1" applyProtection="1">
      <alignment vertical="top"/>
      <protection hidden="1"/>
    </xf>
    <xf numFmtId="0" fontId="61" fillId="0" borderId="79" xfId="20" applyFont="1" applyBorder="1" applyAlignment="1" applyProtection="1">
      <alignment horizontal="left" vertical="top" wrapText="1"/>
      <protection hidden="1"/>
    </xf>
    <xf numFmtId="0" fontId="53" fillId="0" borderId="0" xfId="19" applyFont="1" applyAlignment="1" applyProtection="1">
      <alignment horizontal="center" vertical="center"/>
      <protection hidden="1"/>
    </xf>
    <xf numFmtId="0" fontId="5" fillId="0" borderId="0" xfId="19" applyFont="1" applyAlignment="1" applyProtection="1">
      <alignment horizontal="left" vertical="top"/>
      <protection hidden="1"/>
    </xf>
    <xf numFmtId="0" fontId="5" fillId="0" borderId="80" xfId="19" applyFont="1" applyBorder="1" applyAlignment="1" applyProtection="1">
      <alignment horizontal="left" vertical="top"/>
      <protection hidden="1"/>
    </xf>
    <xf numFmtId="0" fontId="1" fillId="0" borderId="0" xfId="19" applyFont="1" applyAlignment="1" applyProtection="1">
      <alignment horizontal="left" vertical="center"/>
      <protection hidden="1"/>
    </xf>
    <xf numFmtId="0" fontId="61" fillId="0" borderId="85" xfId="20" applyFont="1" applyBorder="1" applyAlignment="1" applyProtection="1">
      <alignment vertical="top" wrapText="1"/>
      <protection hidden="1"/>
    </xf>
    <xf numFmtId="0" fontId="46" fillId="0" borderId="0" xfId="19" applyFont="1" applyAlignment="1" applyProtection="1">
      <alignment vertical="center"/>
      <protection hidden="1"/>
    </xf>
    <xf numFmtId="0" fontId="46" fillId="0" borderId="80" xfId="19" applyFont="1" applyBorder="1" applyAlignment="1" applyProtection="1">
      <alignment vertical="center"/>
      <protection hidden="1"/>
    </xf>
    <xf numFmtId="0" fontId="104" fillId="2" borderId="1" xfId="20" applyFont="1" applyFill="1" applyBorder="1" applyAlignment="1" applyProtection="1">
      <alignment horizontal="center" vertical="center" wrapText="1"/>
      <protection locked="0"/>
    </xf>
    <xf numFmtId="0" fontId="105" fillId="0" borderId="79" xfId="20" applyFont="1" applyBorder="1" applyAlignment="1" applyProtection="1">
      <alignment vertical="center" wrapText="1"/>
      <protection hidden="1"/>
    </xf>
    <xf numFmtId="0" fontId="105" fillId="2" borderId="0" xfId="20" applyFont="1" applyFill="1" applyAlignment="1" applyProtection="1">
      <alignment horizontal="center" vertical="center" wrapText="1"/>
      <protection hidden="1"/>
    </xf>
    <xf numFmtId="0" fontId="105" fillId="2" borderId="0" xfId="20" applyFont="1" applyFill="1" applyAlignment="1" applyProtection="1">
      <alignment vertical="center" wrapText="1"/>
      <protection hidden="1"/>
    </xf>
    <xf numFmtId="0" fontId="23" fillId="8" borderId="1" xfId="20" applyFont="1" applyFill="1" applyBorder="1" applyAlignment="1" applyProtection="1">
      <alignment horizontal="center" vertical="center" wrapText="1"/>
      <protection hidden="1"/>
    </xf>
    <xf numFmtId="0" fontId="106" fillId="0" borderId="0" xfId="19" applyFont="1" applyAlignment="1" applyProtection="1">
      <alignment vertical="center"/>
      <protection hidden="1"/>
    </xf>
    <xf numFmtId="0" fontId="107" fillId="0" borderId="0" xfId="19" applyFont="1" applyAlignment="1" applyProtection="1">
      <alignment vertical="center"/>
      <protection hidden="1"/>
    </xf>
    <xf numFmtId="49" fontId="1" fillId="0" borderId="0" xfId="19" applyNumberFormat="1" applyFont="1" applyAlignment="1" applyProtection="1">
      <alignment vertical="center" wrapText="1"/>
      <protection hidden="1"/>
    </xf>
    <xf numFmtId="0" fontId="1" fillId="0" borderId="46" xfId="19" applyFont="1" applyBorder="1" applyAlignment="1" applyProtection="1">
      <alignment vertical="center" wrapText="1"/>
      <protection hidden="1"/>
    </xf>
    <xf numFmtId="0" fontId="1" fillId="0" borderId="5" xfId="19" applyFont="1" applyBorder="1" applyAlignment="1" applyProtection="1">
      <alignment vertical="center" wrapText="1"/>
      <protection hidden="1"/>
    </xf>
    <xf numFmtId="0" fontId="1" fillId="0" borderId="80" xfId="19" applyFont="1" applyBorder="1" applyAlignment="1" applyProtection="1">
      <alignment horizontal="right" vertical="center"/>
      <protection hidden="1"/>
    </xf>
    <xf numFmtId="0" fontId="4" fillId="6" borderId="73" xfId="19" applyFont="1" applyFill="1" applyBorder="1" applyAlignment="1" applyProtection="1">
      <alignment vertical="center"/>
      <protection hidden="1"/>
    </xf>
    <xf numFmtId="0" fontId="5" fillId="6" borderId="74" xfId="19" applyFont="1" applyFill="1" applyBorder="1" applyAlignment="1" applyProtection="1">
      <alignment vertical="center"/>
      <protection hidden="1"/>
    </xf>
    <xf numFmtId="0" fontId="5" fillId="6" borderId="75" xfId="19" applyFont="1" applyFill="1" applyBorder="1" applyAlignment="1" applyProtection="1">
      <alignment vertical="center"/>
      <protection hidden="1"/>
    </xf>
    <xf numFmtId="0" fontId="35" fillId="11" borderId="1" xfId="0" applyFont="1" applyFill="1" applyBorder="1" applyAlignment="1" applyProtection="1">
      <alignment horizontal="left" vertical="top" wrapText="1"/>
      <protection locked="0" hidden="1"/>
    </xf>
    <xf numFmtId="0" fontId="36" fillId="6" borderId="63" xfId="20" applyFont="1" applyFill="1" applyBorder="1" applyAlignment="1" applyProtection="1">
      <alignment vertical="top" wrapText="1"/>
      <protection hidden="1"/>
    </xf>
    <xf numFmtId="0" fontId="36" fillId="6" borderId="62" xfId="20" applyFont="1" applyFill="1" applyBorder="1" applyAlignment="1" applyProtection="1">
      <alignment vertical="top" wrapText="1"/>
      <protection hidden="1"/>
    </xf>
    <xf numFmtId="0" fontId="36" fillId="6" borderId="91" xfId="20" applyFont="1" applyFill="1" applyBorder="1" applyAlignment="1" applyProtection="1">
      <alignment vertical="top" wrapText="1"/>
      <protection hidden="1"/>
    </xf>
    <xf numFmtId="0" fontId="35" fillId="8" borderId="62" xfId="20" applyFont="1" applyFill="1" applyBorder="1" applyAlignment="1" applyProtection="1">
      <alignment vertical="top" wrapText="1"/>
      <protection hidden="1"/>
    </xf>
    <xf numFmtId="0" fontId="36" fillId="10" borderId="62" xfId="20" applyFont="1" applyFill="1" applyBorder="1" applyAlignment="1" applyProtection="1">
      <alignment vertical="top" wrapText="1"/>
      <protection hidden="1"/>
    </xf>
    <xf numFmtId="0" fontId="20" fillId="6" borderId="1" xfId="0" applyFont="1" applyFill="1" applyBorder="1" applyAlignment="1" applyProtection="1">
      <alignment horizontal="left" vertical="top" wrapText="1"/>
      <protection locked="0" hidden="1"/>
    </xf>
    <xf numFmtId="168" fontId="20" fillId="6" borderId="1" xfId="0" applyNumberFormat="1" applyFont="1" applyFill="1" applyBorder="1" applyAlignment="1" applyProtection="1">
      <alignment horizontal="left" vertical="top" wrapText="1"/>
      <protection locked="0" hidden="1"/>
    </xf>
    <xf numFmtId="43" fontId="20" fillId="6" borderId="1" xfId="0" applyNumberFormat="1" applyFont="1" applyFill="1" applyBorder="1" applyAlignment="1" applyProtection="1">
      <alignment horizontal="left" vertical="top" wrapText="1"/>
      <protection locked="0" hidden="1"/>
    </xf>
    <xf numFmtId="14" fontId="38" fillId="0" borderId="0" xfId="2" applyNumberFormat="1" applyFont="1" applyBorder="1" applyAlignment="1" applyProtection="1">
      <alignment horizontal="center" vertical="center"/>
    </xf>
    <xf numFmtId="1" fontId="38" fillId="0" borderId="67" xfId="2" applyNumberFormat="1" applyFont="1" applyBorder="1" applyAlignment="1" applyProtection="1">
      <alignment horizontal="center" vertical="center"/>
    </xf>
    <xf numFmtId="49" fontId="38" fillId="0" borderId="0" xfId="2" applyNumberFormat="1" applyFont="1" applyBorder="1" applyAlignment="1" applyProtection="1">
      <alignment horizontal="center" vertical="center"/>
    </xf>
    <xf numFmtId="49" fontId="38" fillId="0" borderId="0" xfId="0" applyNumberFormat="1" applyFont="1" applyBorder="1" applyAlignment="1" applyProtection="1">
      <alignment horizontal="center" wrapText="1"/>
    </xf>
    <xf numFmtId="0" fontId="23" fillId="0" borderId="66" xfId="0" applyFont="1" applyBorder="1" applyAlignment="1" applyProtection="1">
      <alignment horizontal="left" vertical="top" wrapText="1"/>
      <protection hidden="1"/>
    </xf>
    <xf numFmtId="0" fontId="23" fillId="0" borderId="0" xfId="0" applyFont="1" applyBorder="1" applyAlignment="1" applyProtection="1">
      <alignment horizontal="left" vertical="top"/>
      <protection hidden="1"/>
    </xf>
    <xf numFmtId="0" fontId="23" fillId="0" borderId="67" xfId="0" applyFont="1" applyBorder="1" applyAlignment="1" applyProtection="1">
      <alignment horizontal="left" vertical="top"/>
      <protection hidden="1"/>
    </xf>
    <xf numFmtId="0" fontId="23" fillId="0" borderId="0" xfId="0" applyFont="1" applyBorder="1" applyAlignment="1" applyProtection="1">
      <alignment horizontal="left" vertical="top" wrapText="1"/>
      <protection hidden="1"/>
    </xf>
    <xf numFmtId="0" fontId="23" fillId="0" borderId="67" xfId="0" applyFont="1" applyBorder="1" applyAlignment="1" applyProtection="1">
      <alignment horizontal="left" vertical="top" wrapText="1"/>
      <protection hidden="1"/>
    </xf>
    <xf numFmtId="49" fontId="23" fillId="0" borderId="66" xfId="0" applyNumberFormat="1" applyFont="1" applyBorder="1" applyAlignment="1" applyProtection="1">
      <alignment vertical="top" wrapText="1"/>
      <protection hidden="1"/>
    </xf>
    <xf numFmtId="49" fontId="23" fillId="0" borderId="0" xfId="0" applyNumberFormat="1" applyFont="1" applyBorder="1" applyAlignment="1" applyProtection="1">
      <alignment vertical="top" wrapText="1"/>
      <protection hidden="1"/>
    </xf>
    <xf numFmtId="49" fontId="23" fillId="0" borderId="67" xfId="0" applyNumberFormat="1" applyFont="1" applyBorder="1" applyAlignment="1" applyProtection="1">
      <alignment vertical="top" wrapText="1"/>
      <protection hidden="1"/>
    </xf>
    <xf numFmtId="49" fontId="23" fillId="0" borderId="66" xfId="0" applyNumberFormat="1" applyFont="1" applyBorder="1" applyAlignment="1" applyProtection="1">
      <alignment horizontal="left" vertical="top" wrapText="1"/>
      <protection hidden="1"/>
    </xf>
    <xf numFmtId="49" fontId="23" fillId="0" borderId="0" xfId="0" applyNumberFormat="1" applyFont="1" applyBorder="1" applyAlignment="1" applyProtection="1">
      <alignment horizontal="left" vertical="top" wrapText="1"/>
      <protection hidden="1"/>
    </xf>
    <xf numFmtId="49" fontId="23" fillId="0" borderId="67" xfId="0" applyNumberFormat="1" applyFont="1" applyBorder="1" applyAlignment="1" applyProtection="1">
      <alignment horizontal="left" vertical="top" wrapText="1"/>
      <protection hidden="1"/>
    </xf>
    <xf numFmtId="0" fontId="39" fillId="0" borderId="66" xfId="0" applyFont="1" applyBorder="1" applyAlignment="1" applyProtection="1">
      <alignment horizontal="left" wrapText="1"/>
      <protection hidden="1"/>
    </xf>
    <xf numFmtId="0" fontId="39" fillId="0" borderId="0" xfId="0" applyFont="1" applyBorder="1" applyAlignment="1" applyProtection="1">
      <alignment horizontal="left" wrapText="1"/>
      <protection hidden="1"/>
    </xf>
    <xf numFmtId="0" fontId="39" fillId="0" borderId="67" xfId="0" applyFont="1" applyBorder="1" applyAlignment="1" applyProtection="1">
      <alignment horizontal="left" wrapText="1"/>
      <protection hidden="1"/>
    </xf>
    <xf numFmtId="49" fontId="23" fillId="0" borderId="66" xfId="0" applyNumberFormat="1" applyFont="1" applyBorder="1" applyAlignment="1" applyProtection="1">
      <alignment horizontal="left" vertical="center" wrapText="1"/>
      <protection hidden="1"/>
    </xf>
    <xf numFmtId="49" fontId="23" fillId="0" borderId="0" xfId="0" applyNumberFormat="1" applyFont="1" applyBorder="1" applyAlignment="1" applyProtection="1">
      <alignment horizontal="left" vertical="center" wrapText="1"/>
      <protection hidden="1"/>
    </xf>
    <xf numFmtId="49" fontId="23" fillId="0" borderId="67" xfId="0" applyNumberFormat="1" applyFont="1" applyBorder="1" applyAlignment="1" applyProtection="1">
      <alignment horizontal="left" vertical="center" wrapText="1"/>
      <protection hidden="1"/>
    </xf>
    <xf numFmtId="49" fontId="39" fillId="0" borderId="66" xfId="0" applyNumberFormat="1" applyFont="1" applyBorder="1" applyAlignment="1" applyProtection="1">
      <alignment horizontal="left" vertical="top" wrapText="1" indent="2"/>
      <protection hidden="1"/>
    </xf>
    <xf numFmtId="49" fontId="39" fillId="0" borderId="0" xfId="0" applyNumberFormat="1" applyFont="1" applyBorder="1" applyAlignment="1" applyProtection="1">
      <alignment horizontal="left" vertical="top" wrapText="1" indent="2"/>
      <protection hidden="1"/>
    </xf>
    <xf numFmtId="49" fontId="39" fillId="0" borderId="67" xfId="0" applyNumberFormat="1" applyFont="1" applyBorder="1" applyAlignment="1" applyProtection="1">
      <alignment horizontal="left" vertical="top" wrapText="1" indent="2"/>
      <protection hidden="1"/>
    </xf>
    <xf numFmtId="0" fontId="48" fillId="0" borderId="66" xfId="0" applyFont="1" applyBorder="1" applyAlignment="1" applyProtection="1">
      <alignment horizontal="left" vertical="top" wrapText="1"/>
      <protection hidden="1"/>
    </xf>
    <xf numFmtId="0" fontId="48" fillId="0" borderId="0" xfId="0" applyFont="1" applyBorder="1" applyAlignment="1" applyProtection="1">
      <alignment horizontal="left" vertical="top" wrapText="1"/>
      <protection hidden="1"/>
    </xf>
    <xf numFmtId="0" fontId="48" fillId="0" borderId="67" xfId="0" applyFont="1" applyBorder="1" applyAlignment="1" applyProtection="1">
      <alignment horizontal="left" vertical="top" wrapText="1"/>
      <protection hidden="1"/>
    </xf>
    <xf numFmtId="0" fontId="39" fillId="0" borderId="66" xfId="0" applyFont="1" applyFill="1" applyBorder="1" applyAlignment="1" applyProtection="1">
      <alignment horizontal="left" vertical="top" wrapText="1"/>
      <protection hidden="1"/>
    </xf>
    <xf numFmtId="0" fontId="39" fillId="0" borderId="0" xfId="0" applyFont="1" applyFill="1" applyBorder="1" applyAlignment="1" applyProtection="1">
      <alignment horizontal="left" vertical="top" wrapText="1"/>
      <protection hidden="1"/>
    </xf>
    <xf numFmtId="0" fontId="39" fillId="0" borderId="67" xfId="0" applyFont="1" applyFill="1" applyBorder="1" applyAlignment="1" applyProtection="1">
      <alignment horizontal="left" vertical="top" wrapText="1"/>
      <protection hidden="1"/>
    </xf>
    <xf numFmtId="0" fontId="48" fillId="0" borderId="66" xfId="0" applyFont="1" applyBorder="1" applyAlignment="1" applyProtection="1">
      <alignment horizontal="left"/>
      <protection hidden="1"/>
    </xf>
    <xf numFmtId="0" fontId="48" fillId="0" borderId="0" xfId="0" applyFont="1" applyBorder="1" applyAlignment="1" applyProtection="1">
      <alignment horizontal="left"/>
      <protection hidden="1"/>
    </xf>
    <xf numFmtId="0" fontId="48" fillId="0" borderId="67" xfId="0" applyFont="1" applyBorder="1" applyAlignment="1" applyProtection="1">
      <alignment horizontal="left"/>
      <protection hidden="1"/>
    </xf>
    <xf numFmtId="0" fontId="23" fillId="0" borderId="66" xfId="0" applyFont="1" applyBorder="1" applyAlignment="1" applyProtection="1">
      <alignment horizontal="left" vertical="top"/>
      <protection hidden="1"/>
    </xf>
    <xf numFmtId="0" fontId="62" fillId="2" borderId="66" xfId="2" applyFont="1" applyFill="1" applyBorder="1" applyAlignment="1" applyProtection="1">
      <alignment horizontal="left" vertical="top" wrapText="1"/>
      <protection hidden="1"/>
    </xf>
    <xf numFmtId="0" fontId="62" fillId="2" borderId="0" xfId="2" applyFont="1" applyFill="1" applyBorder="1" applyAlignment="1" applyProtection="1">
      <alignment horizontal="left" vertical="top" wrapText="1"/>
      <protection hidden="1"/>
    </xf>
    <xf numFmtId="0" fontId="62" fillId="2" borderId="67" xfId="2" applyFont="1" applyFill="1" applyBorder="1" applyAlignment="1" applyProtection="1">
      <alignment horizontal="left" vertical="top" wrapText="1"/>
      <protection hidden="1"/>
    </xf>
    <xf numFmtId="0" fontId="58" fillId="2" borderId="66" xfId="2" applyFont="1" applyFill="1" applyBorder="1" applyAlignment="1" applyProtection="1">
      <alignment horizontal="left" vertical="center"/>
      <protection hidden="1"/>
    </xf>
    <xf numFmtId="0" fontId="59" fillId="2" borderId="0" xfId="2" applyFont="1" applyFill="1" applyBorder="1" applyAlignment="1" applyProtection="1">
      <alignment horizontal="left" vertical="center"/>
      <protection hidden="1"/>
    </xf>
    <xf numFmtId="0" fontId="59" fillId="2" borderId="67" xfId="2" applyFont="1" applyFill="1" applyBorder="1" applyAlignment="1" applyProtection="1">
      <alignment horizontal="left" vertical="center"/>
      <protection hidden="1"/>
    </xf>
    <xf numFmtId="49" fontId="38" fillId="0" borderId="5" xfId="0" applyNumberFormat="1" applyFont="1" applyBorder="1" applyAlignment="1" applyProtection="1">
      <alignment horizontal="center" wrapText="1"/>
      <protection locked="0"/>
    </xf>
    <xf numFmtId="49" fontId="38" fillId="0" borderId="3" xfId="0" applyNumberFormat="1" applyFont="1" applyBorder="1" applyAlignment="1" applyProtection="1">
      <alignment horizontal="center" wrapText="1"/>
      <protection locked="0"/>
    </xf>
    <xf numFmtId="1" fontId="38" fillId="0" borderId="67" xfId="2" applyNumberFormat="1" applyFont="1" applyBorder="1" applyAlignment="1" applyProtection="1">
      <alignment horizontal="center" vertical="center"/>
    </xf>
    <xf numFmtId="49" fontId="38" fillId="0" borderId="1" xfId="0" applyNumberFormat="1" applyFont="1" applyBorder="1" applyAlignment="1" applyProtection="1">
      <alignment horizontal="left" vertical="center" wrapText="1"/>
      <protection locked="0"/>
    </xf>
    <xf numFmtId="49" fontId="38" fillId="0" borderId="13" xfId="0" applyNumberFormat="1" applyFont="1" applyBorder="1" applyAlignment="1" applyProtection="1">
      <alignment horizontal="left" vertical="center" wrapText="1"/>
      <protection locked="0"/>
    </xf>
    <xf numFmtId="0" fontId="40" fillId="0" borderId="66" xfId="0" applyFont="1" applyBorder="1" applyAlignment="1" applyProtection="1">
      <alignment horizontal="left" vertical="center" wrapText="1"/>
      <protection hidden="1"/>
    </xf>
    <xf numFmtId="0" fontId="40" fillId="0" borderId="0" xfId="0" applyFont="1" applyBorder="1" applyAlignment="1" applyProtection="1">
      <alignment horizontal="left" vertical="center" wrapText="1"/>
      <protection hidden="1"/>
    </xf>
    <xf numFmtId="0" fontId="40" fillId="0" borderId="67" xfId="0" applyFont="1" applyBorder="1" applyAlignment="1" applyProtection="1">
      <alignment horizontal="left" vertical="center" wrapText="1"/>
      <protection hidden="1"/>
    </xf>
    <xf numFmtId="49" fontId="65" fillId="0" borderId="2" xfId="0" applyNumberFormat="1" applyFont="1" applyBorder="1" applyAlignment="1" applyProtection="1">
      <alignment horizontal="left" vertical="center" wrapText="1"/>
      <protection locked="0"/>
    </xf>
    <xf numFmtId="49" fontId="65" fillId="0" borderId="3" xfId="0" applyNumberFormat="1" applyFont="1" applyBorder="1" applyAlignment="1" applyProtection="1">
      <alignment horizontal="left" vertical="center" wrapText="1"/>
      <protection locked="0"/>
    </xf>
    <xf numFmtId="49" fontId="65" fillId="0" borderId="29" xfId="0" applyNumberFormat="1" applyFont="1" applyBorder="1" applyAlignment="1" applyProtection="1">
      <alignment horizontal="left" vertical="center" wrapText="1"/>
      <protection locked="0"/>
    </xf>
    <xf numFmtId="49" fontId="65" fillId="0" borderId="1" xfId="0" applyNumberFormat="1" applyFont="1" applyBorder="1" applyAlignment="1" applyProtection="1">
      <alignment horizontal="left" vertical="center" wrapText="1"/>
      <protection locked="0"/>
    </xf>
    <xf numFmtId="49" fontId="65" fillId="0" borderId="13" xfId="0" applyNumberFormat="1" applyFont="1" applyBorder="1" applyAlignment="1" applyProtection="1">
      <alignment horizontal="left" vertical="center" wrapText="1"/>
      <protection locked="0"/>
    </xf>
    <xf numFmtId="0" fontId="65" fillId="0" borderId="2" xfId="0" applyFont="1" applyBorder="1" applyAlignment="1" applyProtection="1">
      <alignment horizontal="center" vertical="center"/>
      <protection locked="0"/>
    </xf>
    <xf numFmtId="0" fontId="65" fillId="0" borderId="29" xfId="0" applyFont="1" applyBorder="1" applyAlignment="1" applyProtection="1">
      <alignment horizontal="center" vertical="center"/>
      <protection locked="0"/>
    </xf>
    <xf numFmtId="0" fontId="48" fillId="0" borderId="66" xfId="0" applyFont="1" applyBorder="1" applyAlignment="1" applyProtection="1">
      <alignment horizontal="left" vertical="top"/>
      <protection hidden="1"/>
    </xf>
    <xf numFmtId="0" fontId="48" fillId="0" borderId="0" xfId="0" applyFont="1" applyBorder="1" applyAlignment="1" applyProtection="1">
      <alignment horizontal="left" vertical="top"/>
      <protection hidden="1"/>
    </xf>
    <xf numFmtId="49" fontId="38" fillId="0" borderId="42" xfId="0" applyNumberFormat="1" applyFont="1" applyBorder="1" applyAlignment="1" applyProtection="1">
      <alignment horizontal="left" vertical="center" wrapText="1"/>
      <protection locked="0"/>
    </xf>
    <xf numFmtId="49" fontId="38" fillId="0" borderId="60" xfId="0" applyNumberFormat="1" applyFont="1" applyBorder="1" applyAlignment="1" applyProtection="1">
      <alignment horizontal="left" vertical="center" wrapText="1"/>
      <protection locked="0"/>
    </xf>
    <xf numFmtId="49" fontId="38" fillId="0" borderId="1" xfId="0" applyNumberFormat="1" applyFont="1" applyBorder="1" applyAlignment="1" applyProtection="1">
      <alignment vertical="center" wrapText="1"/>
      <protection locked="0"/>
    </xf>
    <xf numFmtId="49" fontId="67" fillId="0" borderId="1" xfId="8" applyNumberFormat="1" applyFont="1" applyBorder="1" applyAlignment="1">
      <alignment horizontal="left" vertical="center" wrapText="1"/>
      <protection locked="0"/>
    </xf>
    <xf numFmtId="49" fontId="68" fillId="0" borderId="1" xfId="0" applyNumberFormat="1" applyFont="1" applyBorder="1" applyAlignment="1" applyProtection="1">
      <alignment horizontal="left" vertical="center" wrapText="1"/>
      <protection locked="0"/>
    </xf>
    <xf numFmtId="49" fontId="67" fillId="0" borderId="1" xfId="8" applyNumberFormat="1" applyFont="1" applyBorder="1" applyAlignment="1" applyProtection="1">
      <alignment horizontal="left" vertical="center" wrapText="1"/>
      <protection locked="0"/>
    </xf>
    <xf numFmtId="49" fontId="67" fillId="0" borderId="13" xfId="8" applyNumberFormat="1" applyFont="1" applyBorder="1" applyAlignment="1" applyProtection="1">
      <alignment horizontal="left" vertical="center" wrapText="1"/>
      <protection locked="0"/>
    </xf>
    <xf numFmtId="49" fontId="38" fillId="0" borderId="2" xfId="0" applyNumberFormat="1" applyFont="1" applyBorder="1" applyAlignment="1" applyProtection="1">
      <alignment horizontal="left" vertical="center" wrapText="1"/>
      <protection locked="0"/>
    </xf>
    <xf numFmtId="49" fontId="38" fillId="0" borderId="29" xfId="0" applyNumberFormat="1" applyFont="1" applyBorder="1" applyAlignment="1" applyProtection="1">
      <alignment horizontal="left" vertical="center" wrapText="1"/>
      <protection locked="0"/>
    </xf>
    <xf numFmtId="0" fontId="2" fillId="0" borderId="47" xfId="0" applyFont="1" applyBorder="1" applyAlignment="1" applyProtection="1">
      <alignment horizontal="left" vertical="top" wrapText="1"/>
      <protection hidden="1"/>
    </xf>
    <xf numFmtId="0" fontId="48" fillId="0" borderId="5" xfId="0" applyFont="1" applyBorder="1" applyAlignment="1" applyProtection="1">
      <alignment horizontal="left" vertical="top" wrapText="1"/>
      <protection hidden="1"/>
    </xf>
    <xf numFmtId="0" fontId="48" fillId="0" borderId="68" xfId="0" applyFont="1" applyBorder="1" applyAlignment="1" applyProtection="1">
      <alignment horizontal="left" vertical="top" wrapText="1"/>
      <protection hidden="1"/>
    </xf>
    <xf numFmtId="0" fontId="48" fillId="0" borderId="47" xfId="0" applyFont="1" applyBorder="1" applyAlignment="1" applyProtection="1">
      <alignment horizontal="left" vertical="top" wrapText="1"/>
      <protection hidden="1"/>
    </xf>
    <xf numFmtId="49" fontId="38" fillId="0" borderId="12" xfId="0" applyNumberFormat="1" applyFont="1" applyBorder="1" applyAlignment="1" applyProtection="1">
      <alignment horizontal="left" wrapText="1"/>
      <protection locked="0"/>
    </xf>
    <xf numFmtId="49" fontId="38" fillId="0" borderId="1" xfId="0" applyNumberFormat="1" applyFont="1" applyBorder="1" applyAlignment="1" applyProtection="1">
      <alignment horizontal="left" wrapText="1"/>
      <protection locked="0"/>
    </xf>
    <xf numFmtId="49" fontId="38" fillId="0" borderId="13" xfId="0" applyNumberFormat="1" applyFont="1" applyBorder="1" applyAlignment="1" applyProtection="1">
      <alignment horizontal="left" wrapText="1"/>
      <protection locked="0"/>
    </xf>
    <xf numFmtId="49" fontId="44" fillId="0" borderId="66" xfId="0" applyNumberFormat="1" applyFont="1" applyBorder="1" applyAlignment="1" applyProtection="1">
      <alignment horizontal="left" vertical="top" wrapText="1"/>
      <protection locked="0"/>
    </xf>
    <xf numFmtId="49" fontId="44" fillId="0" borderId="0" xfId="0" applyNumberFormat="1" applyFont="1" applyBorder="1" applyAlignment="1" applyProtection="1">
      <alignment horizontal="left" vertical="top" wrapText="1"/>
      <protection locked="0"/>
    </xf>
    <xf numFmtId="49" fontId="44" fillId="0" borderId="67" xfId="0" applyNumberFormat="1" applyFont="1" applyBorder="1" applyAlignment="1" applyProtection="1">
      <alignment horizontal="left" vertical="top" wrapText="1"/>
      <protection locked="0"/>
    </xf>
    <xf numFmtId="49" fontId="1" fillId="0" borderId="66" xfId="0" applyNumberFormat="1" applyFont="1" applyBorder="1" applyAlignment="1" applyProtection="1">
      <alignment horizontal="left" vertical="top" wrapText="1"/>
      <protection locked="0"/>
    </xf>
    <xf numFmtId="49" fontId="48" fillId="0" borderId="0" xfId="0" applyNumberFormat="1" applyFont="1" applyBorder="1" applyAlignment="1" applyProtection="1">
      <alignment horizontal="left" vertical="top" wrapText="1"/>
      <protection locked="0"/>
    </xf>
    <xf numFmtId="49" fontId="48" fillId="0" borderId="67" xfId="0" applyNumberFormat="1" applyFont="1" applyBorder="1" applyAlignment="1" applyProtection="1">
      <alignment horizontal="left" vertical="top" wrapText="1"/>
      <protection locked="0"/>
    </xf>
    <xf numFmtId="49" fontId="48" fillId="0" borderId="66" xfId="0" applyNumberFormat="1" applyFont="1" applyBorder="1" applyAlignment="1" applyProtection="1">
      <alignment horizontal="left" vertical="top" wrapText="1"/>
      <protection locked="0"/>
    </xf>
    <xf numFmtId="0" fontId="97" fillId="0" borderId="66" xfId="8" applyFont="1" applyBorder="1" applyAlignment="1" applyProtection="1">
      <alignment horizontal="left" vertical="top"/>
      <protection hidden="1"/>
    </xf>
    <xf numFmtId="0" fontId="97" fillId="0" borderId="0" xfId="8" applyFont="1" applyBorder="1" applyAlignment="1" applyProtection="1">
      <alignment horizontal="left" vertical="top"/>
      <protection hidden="1"/>
    </xf>
    <xf numFmtId="49" fontId="38" fillId="0" borderId="39" xfId="0" applyNumberFormat="1" applyFont="1" applyBorder="1" applyAlignment="1" applyProtection="1">
      <alignment horizontal="left" vertical="top" wrapText="1"/>
      <protection locked="0"/>
    </xf>
    <xf numFmtId="49" fontId="38" fillId="0" borderId="3" xfId="0" applyNumberFormat="1" applyFont="1" applyBorder="1" applyAlignment="1" applyProtection="1">
      <alignment horizontal="left" vertical="top" wrapText="1"/>
      <protection locked="0"/>
    </xf>
    <xf numFmtId="49" fontId="38" fillId="0" borderId="29" xfId="0" applyNumberFormat="1" applyFont="1" applyBorder="1" applyAlignment="1" applyProtection="1">
      <alignment horizontal="left" vertical="top" wrapText="1"/>
      <protection locked="0"/>
    </xf>
    <xf numFmtId="49" fontId="38" fillId="0" borderId="66" xfId="0" applyNumberFormat="1" applyFont="1" applyBorder="1" applyAlignment="1" applyProtection="1">
      <alignment horizontal="left" vertical="top" wrapText="1"/>
      <protection locked="0"/>
    </xf>
    <xf numFmtId="49" fontId="38" fillId="0" borderId="0" xfId="0" applyNumberFormat="1" applyFont="1" applyBorder="1" applyAlignment="1" applyProtection="1">
      <alignment horizontal="left" vertical="top" wrapText="1"/>
      <protection locked="0"/>
    </xf>
    <xf numFmtId="49" fontId="38" fillId="0" borderId="67" xfId="0" applyNumberFormat="1" applyFont="1" applyBorder="1" applyAlignment="1" applyProtection="1">
      <alignment horizontal="left" vertical="top" wrapText="1"/>
      <protection locked="0"/>
    </xf>
    <xf numFmtId="49" fontId="38" fillId="0" borderId="9" xfId="0" applyNumberFormat="1" applyFont="1" applyBorder="1" applyAlignment="1" applyProtection="1">
      <alignment horizontal="left" vertical="top" wrapText="1"/>
      <protection locked="0"/>
    </xf>
    <xf numFmtId="49" fontId="38" fillId="0" borderId="10" xfId="0" applyNumberFormat="1" applyFont="1" applyBorder="1" applyAlignment="1" applyProtection="1">
      <alignment horizontal="left" vertical="top" wrapText="1"/>
      <protection locked="0"/>
    </xf>
    <xf numFmtId="49" fontId="38" fillId="0" borderId="11" xfId="0" applyNumberFormat="1" applyFont="1" applyBorder="1" applyAlignment="1" applyProtection="1">
      <alignment horizontal="left" vertical="top" wrapText="1"/>
      <protection locked="0"/>
    </xf>
    <xf numFmtId="0" fontId="2" fillId="0" borderId="66" xfId="0" applyFont="1" applyBorder="1" applyAlignment="1" applyProtection="1">
      <alignment horizontal="left" vertical="top" wrapText="1"/>
      <protection hidden="1"/>
    </xf>
    <xf numFmtId="49" fontId="38" fillId="0" borderId="1" xfId="0" applyNumberFormat="1" applyFont="1" applyBorder="1" applyAlignment="1" applyProtection="1">
      <alignment horizontal="left" vertical="top" wrapText="1"/>
      <protection locked="0"/>
    </xf>
    <xf numFmtId="49" fontId="38" fillId="0" borderId="13" xfId="0" applyNumberFormat="1" applyFont="1" applyBorder="1" applyAlignment="1" applyProtection="1">
      <alignment horizontal="left" vertical="top" wrapText="1"/>
      <protection locked="0"/>
    </xf>
    <xf numFmtId="0" fontId="42" fillId="0" borderId="66" xfId="0" applyFont="1" applyBorder="1" applyAlignment="1" applyProtection="1">
      <alignment horizontal="left" vertical="center" wrapText="1"/>
      <protection hidden="1"/>
    </xf>
    <xf numFmtId="0" fontId="42" fillId="0" borderId="0" xfId="0" applyFont="1" applyBorder="1" applyAlignment="1" applyProtection="1">
      <alignment horizontal="left" vertical="center" wrapText="1"/>
      <protection hidden="1"/>
    </xf>
    <xf numFmtId="0" fontId="23" fillId="0" borderId="47"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23" fillId="0" borderId="68" xfId="0" applyFont="1" applyBorder="1" applyAlignment="1" applyProtection="1">
      <alignment horizontal="left" vertical="center" wrapText="1"/>
      <protection hidden="1"/>
    </xf>
    <xf numFmtId="49" fontId="39" fillId="0" borderId="39" xfId="0" applyNumberFormat="1" applyFont="1" applyBorder="1" applyAlignment="1" applyProtection="1">
      <alignment horizontal="left" vertical="top" wrapText="1"/>
      <protection locked="0"/>
    </xf>
    <xf numFmtId="49" fontId="39" fillId="0" borderId="3" xfId="0" applyNumberFormat="1" applyFont="1" applyBorder="1" applyAlignment="1" applyProtection="1">
      <alignment horizontal="left" vertical="top" wrapText="1"/>
      <protection locked="0"/>
    </xf>
    <xf numFmtId="49" fontId="39" fillId="0" borderId="29" xfId="0" applyNumberFormat="1" applyFont="1" applyBorder="1" applyAlignment="1" applyProtection="1">
      <alignment horizontal="left" vertical="top" wrapText="1"/>
      <protection locked="0"/>
    </xf>
    <xf numFmtId="0" fontId="2" fillId="0" borderId="66" xfId="0" applyFont="1" applyBorder="1" applyAlignment="1" applyProtection="1">
      <alignment horizontal="left" vertical="center" wrapText="1"/>
      <protection hidden="1"/>
    </xf>
    <xf numFmtId="0" fontId="48" fillId="0" borderId="0" xfId="0" applyFont="1" applyBorder="1" applyAlignment="1" applyProtection="1">
      <alignment horizontal="left" vertical="center" wrapText="1"/>
      <protection hidden="1"/>
    </xf>
    <xf numFmtId="0" fontId="48" fillId="0" borderId="67" xfId="0" applyFont="1" applyBorder="1" applyAlignment="1" applyProtection="1">
      <alignment horizontal="left" vertical="center" wrapText="1"/>
      <protection hidden="1"/>
    </xf>
    <xf numFmtId="0" fontId="77" fillId="8" borderId="1" xfId="2" applyFont="1" applyFill="1" applyBorder="1" applyAlignment="1" applyProtection="1">
      <alignment horizontal="center" vertical="center" wrapText="1"/>
      <protection hidden="1"/>
    </xf>
    <xf numFmtId="0" fontId="77" fillId="8" borderId="13" xfId="2" applyFont="1" applyFill="1" applyBorder="1" applyAlignment="1" applyProtection="1">
      <alignment horizontal="center" vertical="center" wrapText="1"/>
      <protection hidden="1"/>
    </xf>
    <xf numFmtId="0" fontId="78" fillId="9" borderId="69" xfId="2" applyFont="1" applyFill="1" applyBorder="1" applyAlignment="1" applyProtection="1">
      <alignment horizontal="center" vertical="center"/>
      <protection hidden="1"/>
    </xf>
    <xf numFmtId="0" fontId="78" fillId="9" borderId="14" xfId="2" applyFont="1" applyFill="1" applyBorder="1" applyAlignment="1" applyProtection="1">
      <alignment horizontal="center" vertical="center"/>
      <protection hidden="1"/>
    </xf>
    <xf numFmtId="0" fontId="78" fillId="9" borderId="59" xfId="2" applyFont="1" applyFill="1" applyBorder="1" applyAlignment="1" applyProtection="1">
      <alignment horizontal="center" vertical="center"/>
      <protection hidden="1"/>
    </xf>
    <xf numFmtId="0" fontId="48" fillId="0" borderId="0" xfId="0" applyFont="1" applyBorder="1" applyAlignment="1" applyProtection="1">
      <alignment horizontal="right" vertical="top" wrapText="1"/>
      <protection hidden="1"/>
    </xf>
    <xf numFmtId="0" fontId="48" fillId="0" borderId="67" xfId="0" applyFont="1" applyBorder="1" applyAlignment="1" applyProtection="1">
      <alignment horizontal="right" vertical="top" wrapText="1"/>
      <protection hidden="1"/>
    </xf>
    <xf numFmtId="0" fontId="42" fillId="0" borderId="66" xfId="0" applyFont="1" applyBorder="1" applyAlignment="1" applyProtection="1">
      <alignment horizontal="left" vertical="center"/>
      <protection hidden="1"/>
    </xf>
    <xf numFmtId="0" fontId="42" fillId="0" borderId="0" xfId="0" applyFont="1" applyBorder="1" applyAlignment="1" applyProtection="1">
      <alignment horizontal="left" vertical="center"/>
      <protection hidden="1"/>
    </xf>
    <xf numFmtId="0" fontId="42" fillId="0" borderId="67" xfId="0" applyFont="1" applyBorder="1" applyAlignment="1" applyProtection="1">
      <alignment horizontal="left" vertical="center"/>
      <protection hidden="1"/>
    </xf>
    <xf numFmtId="0" fontId="23" fillId="0" borderId="66" xfId="0" applyFont="1" applyBorder="1" applyAlignment="1" applyProtection="1">
      <alignment horizontal="left" vertical="center"/>
      <protection hidden="1"/>
    </xf>
    <xf numFmtId="0" fontId="61" fillId="0" borderId="0" xfId="0" applyFont="1" applyBorder="1" applyAlignment="1" applyProtection="1">
      <alignment horizontal="left" vertical="center"/>
      <protection hidden="1"/>
    </xf>
    <xf numFmtId="0" fontId="61" fillId="0" borderId="67" xfId="0" applyFont="1" applyBorder="1" applyAlignment="1" applyProtection="1">
      <alignment horizontal="left" vertical="center"/>
      <protection hidden="1"/>
    </xf>
    <xf numFmtId="0" fontId="78" fillId="9" borderId="9" xfId="2" applyFont="1" applyFill="1" applyBorder="1" applyAlignment="1" applyProtection="1">
      <alignment horizontal="center" vertical="center" wrapText="1"/>
      <protection hidden="1"/>
    </xf>
    <xf numFmtId="0" fontId="78" fillId="9" borderId="12" xfId="2" applyFont="1" applyFill="1" applyBorder="1" applyAlignment="1" applyProtection="1">
      <alignment horizontal="center" vertical="center" wrapText="1"/>
      <protection hidden="1"/>
    </xf>
    <xf numFmtId="0" fontId="48" fillId="0" borderId="66" xfId="0" applyFont="1" applyBorder="1" applyAlignment="1" applyProtection="1">
      <alignment horizontal="left" vertical="center" wrapText="1"/>
      <protection hidden="1"/>
    </xf>
    <xf numFmtId="9" fontId="86" fillId="0" borderId="41" xfId="1" applyFont="1" applyBorder="1" applyAlignment="1" applyProtection="1">
      <alignment horizontal="center" vertical="center"/>
      <protection hidden="1"/>
    </xf>
    <xf numFmtId="9" fontId="86" fillId="0" borderId="0" xfId="1" applyFont="1" applyBorder="1" applyAlignment="1" applyProtection="1">
      <alignment horizontal="center" vertical="center"/>
      <protection hidden="1"/>
    </xf>
    <xf numFmtId="0" fontId="48" fillId="0" borderId="5" xfId="0" applyFont="1" applyBorder="1" applyAlignment="1" applyProtection="1">
      <alignment horizontal="left" vertical="center" wrapText="1"/>
      <protection hidden="1"/>
    </xf>
    <xf numFmtId="0" fontId="48" fillId="0" borderId="0" xfId="0" applyFont="1" applyBorder="1" applyAlignment="1" applyProtection="1">
      <alignment horizontal="right" vertical="center" wrapText="1"/>
      <protection hidden="1"/>
    </xf>
    <xf numFmtId="0" fontId="48" fillId="0" borderId="67" xfId="0" applyFont="1" applyBorder="1" applyAlignment="1" applyProtection="1">
      <alignment horizontal="right" vertical="center" wrapText="1"/>
      <protection hidden="1"/>
    </xf>
    <xf numFmtId="49" fontId="48" fillId="0" borderId="12" xfId="0" applyNumberFormat="1" applyFont="1" applyBorder="1" applyAlignment="1" applyProtection="1">
      <alignment horizontal="left" vertical="top" wrapText="1"/>
      <protection locked="0"/>
    </xf>
    <xf numFmtId="49" fontId="48" fillId="0" borderId="1" xfId="0" applyNumberFormat="1" applyFont="1" applyBorder="1" applyAlignment="1" applyProtection="1">
      <alignment horizontal="left" vertical="top" wrapText="1"/>
      <protection locked="0"/>
    </xf>
    <xf numFmtId="49" fontId="48" fillId="0" borderId="13" xfId="0" applyNumberFormat="1" applyFont="1" applyBorder="1" applyAlignment="1" applyProtection="1">
      <alignment horizontal="left" vertical="top" wrapText="1"/>
      <protection locked="0"/>
    </xf>
    <xf numFmtId="49" fontId="42" fillId="0" borderId="66" xfId="0" applyNumberFormat="1" applyFont="1" applyBorder="1" applyAlignment="1" applyProtection="1">
      <alignment horizontal="left" vertical="top" wrapText="1"/>
      <protection hidden="1"/>
    </xf>
    <xf numFmtId="49" fontId="42" fillId="0" borderId="0" xfId="0" applyNumberFormat="1" applyFont="1" applyBorder="1" applyAlignment="1" applyProtection="1">
      <alignment horizontal="left" vertical="top" wrapText="1"/>
      <protection hidden="1"/>
    </xf>
    <xf numFmtId="49" fontId="48" fillId="0" borderId="66" xfId="0" applyNumberFormat="1" applyFont="1" applyBorder="1" applyAlignment="1" applyProtection="1">
      <alignment horizontal="left" vertical="top" wrapText="1"/>
      <protection hidden="1"/>
    </xf>
    <xf numFmtId="49" fontId="48" fillId="0" borderId="0" xfId="0" applyNumberFormat="1" applyFont="1" applyBorder="1" applyAlignment="1" applyProtection="1">
      <alignment horizontal="left" vertical="top" wrapText="1"/>
      <protection hidden="1"/>
    </xf>
    <xf numFmtId="0" fontId="38" fillId="0" borderId="0" xfId="0" applyFont="1" applyBorder="1" applyAlignment="1" applyProtection="1">
      <alignment horizontal="right" vertical="top" wrapText="1"/>
      <protection hidden="1"/>
    </xf>
    <xf numFmtId="0" fontId="48" fillId="0" borderId="1"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hidden="1"/>
    </xf>
    <xf numFmtId="49" fontId="23" fillId="0" borderId="45" xfId="0" applyNumberFormat="1" applyFont="1" applyBorder="1" applyAlignment="1" applyProtection="1">
      <alignment horizontal="left" vertical="top" wrapText="1"/>
      <protection locked="0"/>
    </xf>
    <xf numFmtId="49" fontId="23" fillId="0" borderId="33" xfId="0" applyNumberFormat="1" applyFont="1" applyBorder="1" applyAlignment="1" applyProtection="1">
      <alignment horizontal="left" vertical="top" wrapText="1"/>
      <protection locked="0"/>
    </xf>
    <xf numFmtId="49" fontId="23" fillId="0" borderId="43" xfId="0" applyNumberFormat="1" applyFont="1" applyBorder="1" applyAlignment="1" applyProtection="1">
      <alignment horizontal="left" vertical="top" wrapText="1"/>
      <protection locked="0"/>
    </xf>
    <xf numFmtId="49" fontId="23" fillId="0" borderId="46" xfId="0" applyNumberFormat="1" applyFont="1" applyBorder="1" applyAlignment="1" applyProtection="1">
      <alignment horizontal="left" vertical="top" wrapText="1"/>
      <protection locked="0"/>
    </xf>
    <xf numFmtId="49" fontId="23" fillId="0" borderId="5" xfId="0" applyNumberFormat="1" applyFont="1" applyBorder="1" applyAlignment="1" applyProtection="1">
      <alignment horizontal="left" vertical="top" wrapText="1"/>
      <protection locked="0"/>
    </xf>
    <xf numFmtId="49" fontId="23" fillId="0" borderId="18" xfId="0" applyNumberFormat="1" applyFont="1" applyBorder="1" applyAlignment="1" applyProtection="1">
      <alignment horizontal="left" vertical="top" wrapText="1"/>
      <protection locked="0"/>
    </xf>
    <xf numFmtId="0" fontId="48" fillId="0" borderId="1" xfId="0" applyFont="1" applyBorder="1" applyAlignment="1" applyProtection="1">
      <alignment horizontal="left" vertical="top"/>
      <protection locked="0"/>
    </xf>
    <xf numFmtId="0" fontId="38" fillId="0" borderId="1" xfId="0" applyFont="1" applyBorder="1" applyAlignment="1" applyProtection="1">
      <alignment horizontal="left" vertical="center" wrapText="1"/>
      <protection locked="0"/>
    </xf>
    <xf numFmtId="49" fontId="38" fillId="0" borderId="12" xfId="0" applyNumberFormat="1" applyFont="1" applyBorder="1" applyAlignment="1" applyProtection="1">
      <alignment horizontal="left" vertical="top" wrapText="1"/>
      <protection locked="0"/>
    </xf>
    <xf numFmtId="9" fontId="72" fillId="0" borderId="41" xfId="1" applyFont="1" applyBorder="1" applyAlignment="1" applyProtection="1">
      <alignment horizontal="center" vertical="center"/>
      <protection hidden="1"/>
    </xf>
    <xf numFmtId="9" fontId="72" fillId="0" borderId="0" xfId="1" applyFont="1" applyBorder="1" applyAlignment="1" applyProtection="1">
      <alignment horizontal="center" vertical="center"/>
      <protection hidden="1"/>
    </xf>
    <xf numFmtId="49" fontId="48" fillId="0" borderId="1" xfId="0" applyNumberFormat="1" applyFont="1" applyBorder="1" applyAlignment="1" applyProtection="1">
      <alignment horizontal="left" vertical="center" wrapText="1"/>
      <protection locked="0"/>
    </xf>
    <xf numFmtId="49" fontId="48" fillId="0" borderId="13" xfId="0" applyNumberFormat="1" applyFont="1" applyBorder="1" applyAlignment="1" applyProtection="1">
      <alignment horizontal="left" vertical="center" wrapText="1"/>
      <protection locked="0"/>
    </xf>
    <xf numFmtId="0" fontId="77" fillId="6" borderId="21" xfId="3" applyFont="1" applyFill="1" applyBorder="1" applyAlignment="1">
      <alignment horizontal="left" vertical="center"/>
    </xf>
    <xf numFmtId="0" fontId="23" fillId="2" borderId="20" xfId="6" applyFont="1" applyFill="1" applyBorder="1" applyAlignment="1">
      <alignment horizontal="left" vertical="top" wrapText="1"/>
    </xf>
    <xf numFmtId="0" fontId="23" fillId="2" borderId="21" xfId="6" applyFont="1" applyFill="1" applyBorder="1" applyAlignment="1">
      <alignment horizontal="left" vertical="top" wrapText="1"/>
    </xf>
    <xf numFmtId="0" fontId="23" fillId="2" borderId="22" xfId="6" applyFont="1" applyFill="1" applyBorder="1" applyAlignment="1">
      <alignment horizontal="left" vertical="top" wrapText="1"/>
    </xf>
    <xf numFmtId="0" fontId="1" fillId="2" borderId="54" xfId="3" applyFont="1" applyFill="1" applyBorder="1" applyAlignment="1">
      <alignment horizontal="left" wrapText="1"/>
    </xf>
    <xf numFmtId="0" fontId="48" fillId="2" borderId="23" xfId="3" applyFont="1" applyFill="1" applyBorder="1" applyAlignment="1">
      <alignment horizontal="left" wrapText="1"/>
    </xf>
    <xf numFmtId="0" fontId="48" fillId="2" borderId="24" xfId="3" applyFont="1" applyFill="1" applyBorder="1" applyAlignment="1">
      <alignment horizontal="left" wrapText="1"/>
    </xf>
    <xf numFmtId="0" fontId="40" fillId="0" borderId="66" xfId="19" applyFont="1" applyBorder="1" applyAlignment="1" applyProtection="1">
      <alignment horizontal="left" vertical="center" wrapText="1"/>
      <protection hidden="1"/>
    </xf>
    <xf numFmtId="0" fontId="40" fillId="0" borderId="0" xfId="19" applyFont="1" applyBorder="1" applyAlignment="1" applyProtection="1">
      <alignment horizontal="left" vertical="center" wrapText="1"/>
      <protection hidden="1"/>
    </xf>
    <xf numFmtId="0" fontId="40" fillId="0" borderId="67" xfId="19" applyFont="1" applyBorder="1" applyAlignment="1" applyProtection="1">
      <alignment horizontal="left" vertical="center" wrapText="1"/>
      <protection hidden="1"/>
    </xf>
    <xf numFmtId="0" fontId="23" fillId="0" borderId="1" xfId="19" applyFont="1" applyBorder="1" applyAlignment="1" applyProtection="1">
      <alignment horizontal="left" vertical="center" wrapText="1"/>
      <protection hidden="1"/>
    </xf>
    <xf numFmtId="0" fontId="23" fillId="0" borderId="13" xfId="19" applyFont="1" applyBorder="1" applyAlignment="1" applyProtection="1">
      <alignment horizontal="left" vertical="center" wrapText="1"/>
      <protection hidden="1"/>
    </xf>
    <xf numFmtId="0" fontId="48" fillId="0" borderId="0" xfId="19" applyFont="1" applyAlignment="1" applyProtection="1">
      <alignment horizontal="left" vertical="top" wrapText="1"/>
      <protection hidden="1"/>
    </xf>
    <xf numFmtId="0" fontId="23" fillId="6" borderId="70" xfId="20" applyFont="1" applyFill="1" applyBorder="1" applyAlignment="1" applyProtection="1">
      <alignment horizontal="left" vertical="top" wrapText="1"/>
      <protection hidden="1"/>
    </xf>
    <xf numFmtId="0" fontId="23" fillId="6" borderId="71" xfId="20" applyFont="1" applyFill="1" applyBorder="1" applyAlignment="1" applyProtection="1">
      <alignment horizontal="left" vertical="top" wrapText="1"/>
      <protection hidden="1"/>
    </xf>
    <xf numFmtId="0" fontId="23" fillId="6" borderId="1" xfId="20" applyFont="1" applyFill="1" applyBorder="1" applyAlignment="1" applyProtection="1">
      <alignment horizontal="left" vertical="top" wrapText="1"/>
      <protection hidden="1"/>
    </xf>
    <xf numFmtId="0" fontId="23" fillId="6" borderId="13" xfId="20" applyFont="1" applyFill="1" applyBorder="1" applyAlignment="1" applyProtection="1">
      <alignment horizontal="left" vertical="top" wrapText="1"/>
      <protection hidden="1"/>
    </xf>
    <xf numFmtId="0" fontId="23" fillId="0" borderId="2" xfId="20" applyFont="1" applyBorder="1" applyAlignment="1" applyProtection="1">
      <alignment horizontal="left" vertical="top" wrapText="1"/>
      <protection locked="0"/>
    </xf>
    <xf numFmtId="0" fontId="23" fillId="0" borderId="3" xfId="20" applyFont="1" applyBorder="1" applyAlignment="1" applyProtection="1">
      <alignment horizontal="left" vertical="top" wrapText="1"/>
      <protection locked="0"/>
    </xf>
    <xf numFmtId="0" fontId="23" fillId="0" borderId="29" xfId="20" applyFont="1" applyBorder="1" applyAlignment="1" applyProtection="1">
      <alignment horizontal="left" vertical="top" wrapText="1"/>
      <protection locked="0"/>
    </xf>
    <xf numFmtId="0" fontId="23" fillId="6" borderId="12" xfId="20" applyFont="1" applyFill="1" applyBorder="1" applyAlignment="1" applyProtection="1">
      <alignment horizontal="left" vertical="top" wrapText="1"/>
      <protection hidden="1"/>
    </xf>
    <xf numFmtId="0" fontId="2" fillId="0" borderId="0" xfId="19" applyFont="1" applyAlignment="1" applyProtection="1">
      <alignment horizontal="left" vertical="center" wrapText="1"/>
      <protection hidden="1"/>
    </xf>
    <xf numFmtId="0" fontId="80" fillId="8" borderId="10" xfId="20" applyFont="1" applyFill="1" applyBorder="1" applyAlignment="1" applyProtection="1">
      <alignment horizontal="left" vertical="top" wrapText="1"/>
      <protection hidden="1"/>
    </xf>
    <xf numFmtId="0" fontId="80" fillId="8" borderId="11" xfId="20" applyFont="1" applyFill="1" applyBorder="1" applyAlignment="1" applyProtection="1">
      <alignment horizontal="left" vertical="top" wrapText="1"/>
      <protection hidden="1"/>
    </xf>
    <xf numFmtId="0" fontId="77" fillId="6" borderId="1" xfId="19" applyFont="1" applyFill="1" applyBorder="1" applyAlignment="1" applyProtection="1">
      <alignment horizontal="center" vertical="top"/>
      <protection hidden="1"/>
    </xf>
    <xf numFmtId="9" fontId="77" fillId="6" borderId="1" xfId="21" applyFont="1" applyFill="1" applyBorder="1" applyAlignment="1" applyProtection="1">
      <alignment horizontal="center" vertical="top"/>
      <protection hidden="1"/>
    </xf>
    <xf numFmtId="9" fontId="77" fillId="6" borderId="13" xfId="21" applyFont="1" applyFill="1" applyBorder="1" applyAlignment="1" applyProtection="1">
      <alignment horizontal="center" vertical="top"/>
      <protection hidden="1"/>
    </xf>
    <xf numFmtId="0" fontId="80" fillId="8" borderId="42" xfId="20" applyFont="1" applyFill="1" applyBorder="1" applyAlignment="1" applyProtection="1">
      <alignment horizontal="left" vertical="top" wrapText="1"/>
      <protection hidden="1"/>
    </xf>
    <xf numFmtId="0" fontId="80" fillId="8" borderId="60" xfId="20" applyFont="1" applyFill="1" applyBorder="1" applyAlignment="1" applyProtection="1">
      <alignment horizontal="left" vertical="top" wrapText="1"/>
      <protection hidden="1"/>
    </xf>
    <xf numFmtId="0" fontId="80" fillId="8" borderId="53" xfId="20" applyFont="1" applyFill="1" applyBorder="1" applyAlignment="1" applyProtection="1">
      <alignment horizontal="left" vertical="top" wrapText="1"/>
      <protection hidden="1"/>
    </xf>
    <xf numFmtId="0" fontId="80" fillId="8" borderId="72" xfId="20" applyFont="1" applyFill="1" applyBorder="1" applyAlignment="1" applyProtection="1">
      <alignment horizontal="left" vertical="top" wrapText="1"/>
      <protection hidden="1"/>
    </xf>
    <xf numFmtId="0" fontId="23" fillId="0" borderId="1" xfId="20" applyFont="1" applyBorder="1" applyAlignment="1" applyProtection="1">
      <alignment horizontal="left" vertical="top" wrapText="1"/>
      <protection locked="0"/>
    </xf>
    <xf numFmtId="0" fontId="23" fillId="0" borderId="13" xfId="20" applyFont="1" applyBorder="1" applyAlignment="1" applyProtection="1">
      <alignment horizontal="left" vertical="top" wrapText="1"/>
      <protection locked="0"/>
    </xf>
    <xf numFmtId="0" fontId="23" fillId="0" borderId="12" xfId="20" applyFont="1" applyBorder="1" applyAlignment="1" applyProtection="1">
      <alignment horizontal="left" vertical="center" wrapText="1"/>
      <protection hidden="1"/>
    </xf>
    <xf numFmtId="0" fontId="23" fillId="0" borderId="1" xfId="20" applyFont="1" applyBorder="1" applyAlignment="1" applyProtection="1">
      <alignment horizontal="left" vertical="center" wrapText="1"/>
      <protection hidden="1"/>
    </xf>
    <xf numFmtId="0" fontId="39" fillId="0" borderId="47" xfId="20" applyFont="1" applyBorder="1" applyAlignment="1" applyProtection="1">
      <alignment horizontal="center" vertical="center" wrapText="1"/>
      <protection hidden="1"/>
    </xf>
    <xf numFmtId="0" fontId="39" fillId="0" borderId="5" xfId="20" applyFont="1" applyBorder="1" applyAlignment="1" applyProtection="1">
      <alignment horizontal="center" vertical="center" wrapText="1"/>
      <protection hidden="1"/>
    </xf>
    <xf numFmtId="0" fontId="39" fillId="0" borderId="68" xfId="20" applyFont="1" applyBorder="1" applyAlignment="1" applyProtection="1">
      <alignment horizontal="center" vertical="center" wrapText="1"/>
      <protection hidden="1"/>
    </xf>
    <xf numFmtId="0" fontId="80" fillId="8" borderId="12" xfId="20" applyFont="1" applyFill="1" applyBorder="1" applyAlignment="1" applyProtection="1">
      <alignment horizontal="left" vertical="top" wrapText="1"/>
      <protection hidden="1"/>
    </xf>
    <xf numFmtId="0" fontId="80" fillId="8" borderId="1" xfId="20" applyFont="1" applyFill="1" applyBorder="1" applyAlignment="1" applyProtection="1">
      <alignment horizontal="left" vertical="top" wrapText="1"/>
      <protection hidden="1"/>
    </xf>
    <xf numFmtId="0" fontId="80" fillId="8" borderId="13" xfId="20" applyFont="1" applyFill="1" applyBorder="1" applyAlignment="1" applyProtection="1">
      <alignment horizontal="left" vertical="top" wrapText="1"/>
      <protection hidden="1"/>
    </xf>
    <xf numFmtId="0" fontId="39" fillId="0" borderId="39" xfId="20" applyFont="1" applyBorder="1" applyAlignment="1" applyProtection="1">
      <alignment horizontal="center" vertical="top" wrapText="1"/>
      <protection hidden="1"/>
    </xf>
    <xf numFmtId="0" fontId="39" fillId="0" borderId="3" xfId="20" applyFont="1" applyBorder="1" applyAlignment="1" applyProtection="1">
      <alignment horizontal="center" vertical="top" wrapText="1"/>
      <protection hidden="1"/>
    </xf>
    <xf numFmtId="0" fontId="39" fillId="0" borderId="29" xfId="20" applyFont="1" applyBorder="1" applyAlignment="1" applyProtection="1">
      <alignment horizontal="center" vertical="top" wrapText="1"/>
      <protection hidden="1"/>
    </xf>
    <xf numFmtId="0" fontId="23" fillId="0" borderId="39" xfId="20" applyFont="1" applyBorder="1" applyAlignment="1" applyProtection="1">
      <alignment horizontal="center" vertical="top" wrapText="1"/>
      <protection hidden="1"/>
    </xf>
    <xf numFmtId="0" fontId="23" fillId="0" borderId="3" xfId="20" applyFont="1" applyBorder="1" applyAlignment="1" applyProtection="1">
      <alignment horizontal="center" vertical="top" wrapText="1"/>
      <protection hidden="1"/>
    </xf>
    <xf numFmtId="0" fontId="23" fillId="0" borderId="29" xfId="20" applyFont="1" applyBorder="1" applyAlignment="1" applyProtection="1">
      <alignment horizontal="center" vertical="top" wrapText="1"/>
      <protection hidden="1"/>
    </xf>
    <xf numFmtId="0" fontId="23" fillId="10" borderId="12" xfId="20" applyFont="1" applyFill="1" applyBorder="1" applyAlignment="1" applyProtection="1">
      <alignment horizontal="left" vertical="top" wrapText="1"/>
      <protection hidden="1"/>
    </xf>
    <xf numFmtId="0" fontId="23" fillId="10" borderId="1" xfId="20" applyFont="1" applyFill="1" applyBorder="1" applyAlignment="1" applyProtection="1">
      <alignment horizontal="left" vertical="top" wrapText="1"/>
      <protection hidden="1"/>
    </xf>
    <xf numFmtId="0" fontId="23" fillId="10" borderId="13" xfId="20" applyFont="1" applyFill="1" applyBorder="1" applyAlignment="1" applyProtection="1">
      <alignment horizontal="left" vertical="top" wrapText="1"/>
      <protection hidden="1"/>
    </xf>
    <xf numFmtId="0" fontId="77" fillId="8" borderId="1" xfId="19" applyFont="1" applyFill="1" applyBorder="1" applyAlignment="1" applyProtection="1">
      <alignment horizontal="center" vertical="center"/>
      <protection hidden="1"/>
    </xf>
    <xf numFmtId="9" fontId="77" fillId="8" borderId="1" xfId="21" applyFont="1" applyFill="1" applyBorder="1" applyAlignment="1" applyProtection="1">
      <alignment horizontal="center" vertical="center"/>
      <protection hidden="1"/>
    </xf>
    <xf numFmtId="9" fontId="77" fillId="8" borderId="13" xfId="21" applyFont="1" applyFill="1" applyBorder="1" applyAlignment="1" applyProtection="1">
      <alignment horizontal="center" vertical="center"/>
      <protection hidden="1"/>
    </xf>
    <xf numFmtId="0" fontId="39" fillId="0" borderId="47" xfId="16" applyFont="1" applyBorder="1" applyAlignment="1" applyProtection="1">
      <alignment horizontal="center" vertical="center" wrapText="1"/>
      <protection hidden="1"/>
    </xf>
    <xf numFmtId="0" fontId="39" fillId="0" borderId="5" xfId="16" applyFont="1" applyBorder="1" applyAlignment="1" applyProtection="1">
      <alignment horizontal="center" vertical="center" wrapText="1"/>
      <protection hidden="1"/>
    </xf>
    <xf numFmtId="0" fontId="39" fillId="0" borderId="68" xfId="16" applyFont="1" applyBorder="1" applyAlignment="1" applyProtection="1">
      <alignment horizontal="center" vertical="center" wrapText="1"/>
      <protection hidden="1"/>
    </xf>
    <xf numFmtId="0" fontId="2" fillId="0" borderId="0" xfId="19" applyFont="1" applyAlignment="1" applyProtection="1">
      <alignment vertical="center" wrapText="1"/>
      <protection hidden="1"/>
    </xf>
    <xf numFmtId="0" fontId="77" fillId="10" borderId="1" xfId="19" applyFont="1" applyFill="1" applyBorder="1" applyAlignment="1" applyProtection="1">
      <alignment horizontal="center" vertical="center"/>
      <protection hidden="1"/>
    </xf>
    <xf numFmtId="9" fontId="77" fillId="10" borderId="1" xfId="21" applyFont="1" applyFill="1" applyBorder="1" applyAlignment="1" applyProtection="1">
      <alignment horizontal="center" vertical="center"/>
      <protection hidden="1"/>
    </xf>
    <xf numFmtId="9" fontId="77" fillId="10" borderId="13" xfId="21" applyFont="1" applyFill="1" applyBorder="1" applyAlignment="1" applyProtection="1">
      <alignment horizontal="center" vertical="center"/>
      <protection hidden="1"/>
    </xf>
    <xf numFmtId="0" fontId="53" fillId="0" borderId="1" xfId="19" applyFont="1" applyBorder="1" applyAlignment="1" applyProtection="1">
      <alignment horizontal="center" vertical="center"/>
      <protection hidden="1"/>
    </xf>
    <xf numFmtId="9" fontId="53" fillId="0" borderId="1" xfId="21" applyFont="1" applyBorder="1" applyAlignment="1" applyProtection="1">
      <alignment horizontal="center" vertical="center"/>
      <protection hidden="1"/>
    </xf>
    <xf numFmtId="9" fontId="53" fillId="0" borderId="13" xfId="21" applyFont="1" applyBorder="1" applyAlignment="1" applyProtection="1">
      <alignment horizontal="center" vertical="center"/>
      <protection hidden="1"/>
    </xf>
    <xf numFmtId="0" fontId="61" fillId="0" borderId="9" xfId="20" applyFont="1" applyBorder="1" applyAlignment="1" applyProtection="1">
      <alignment horizontal="left" vertical="top" wrapText="1"/>
      <protection hidden="1"/>
    </xf>
    <xf numFmtId="0" fontId="61" fillId="0" borderId="12" xfId="20" applyFont="1" applyBorder="1" applyAlignment="1" applyProtection="1">
      <alignment horizontal="left" vertical="top" wrapText="1"/>
      <protection hidden="1"/>
    </xf>
    <xf numFmtId="0" fontId="53" fillId="0" borderId="10" xfId="19" applyFont="1" applyBorder="1" applyAlignment="1" applyProtection="1">
      <alignment horizontal="center" vertical="center"/>
      <protection locked="0"/>
    </xf>
    <xf numFmtId="0" fontId="53" fillId="0" borderId="1" xfId="19" applyFont="1" applyBorder="1" applyAlignment="1" applyProtection="1">
      <alignment horizontal="center" vertical="center"/>
      <protection locked="0"/>
    </xf>
    <xf numFmtId="0" fontId="2" fillId="0" borderId="41" xfId="19" applyFont="1" applyBorder="1" applyAlignment="1" applyProtection="1">
      <alignment horizontal="left" vertical="top"/>
      <protection locked="0"/>
    </xf>
    <xf numFmtId="0" fontId="2" fillId="0" borderId="0" xfId="19" applyFont="1" applyBorder="1" applyAlignment="1" applyProtection="1">
      <alignment horizontal="left" vertical="top"/>
      <protection locked="0"/>
    </xf>
    <xf numFmtId="0" fontId="2" fillId="0" borderId="67" xfId="19" applyFont="1" applyBorder="1" applyAlignment="1" applyProtection="1">
      <alignment horizontal="left" vertical="top"/>
      <protection locked="0"/>
    </xf>
    <xf numFmtId="0" fontId="2" fillId="0" borderId="46" xfId="19" applyFont="1" applyBorder="1" applyAlignment="1" applyProtection="1">
      <alignment horizontal="left" vertical="top"/>
      <protection locked="0"/>
    </xf>
    <xf numFmtId="0" fontId="2" fillId="0" borderId="5" xfId="19" applyFont="1" applyBorder="1" applyAlignment="1" applyProtection="1">
      <alignment horizontal="left" vertical="top"/>
      <protection locked="0"/>
    </xf>
    <xf numFmtId="0" fontId="2" fillId="0" borderId="68" xfId="19" applyFont="1" applyBorder="1" applyAlignment="1" applyProtection="1">
      <alignment horizontal="left" vertical="top"/>
      <protection locked="0"/>
    </xf>
    <xf numFmtId="0" fontId="2" fillId="0" borderId="0" xfId="19" applyFont="1" applyAlignment="1" applyProtection="1">
      <alignment horizontal="left" vertical="center"/>
      <protection hidden="1"/>
    </xf>
    <xf numFmtId="0" fontId="2" fillId="0" borderId="2" xfId="19" applyFont="1" applyBorder="1" applyAlignment="1" applyProtection="1">
      <alignment horizontal="left" vertical="top"/>
      <protection locked="0"/>
    </xf>
    <xf numFmtId="0" fontId="2" fillId="0" borderId="3" xfId="19" applyFont="1" applyBorder="1" applyAlignment="1" applyProtection="1">
      <alignment horizontal="left" vertical="top"/>
      <protection locked="0"/>
    </xf>
    <xf numFmtId="0" fontId="2" fillId="0" borderId="29" xfId="19" applyFont="1" applyBorder="1" applyAlignment="1" applyProtection="1">
      <alignment horizontal="left" vertical="top"/>
      <protection locked="0"/>
    </xf>
    <xf numFmtId="0" fontId="23" fillId="2" borderId="1" xfId="20" applyFont="1" applyFill="1" applyBorder="1" applyAlignment="1" applyProtection="1">
      <alignment horizontal="left" vertical="center" wrapText="1"/>
      <protection hidden="1"/>
    </xf>
    <xf numFmtId="0" fontId="23" fillId="2" borderId="13" xfId="20" applyFont="1" applyFill="1" applyBorder="1" applyAlignment="1" applyProtection="1">
      <alignment horizontal="left" vertical="center" wrapText="1"/>
      <protection hidden="1"/>
    </xf>
    <xf numFmtId="49" fontId="2" fillId="0" borderId="12" xfId="19" applyNumberFormat="1" applyFont="1" applyBorder="1" applyAlignment="1" applyProtection="1">
      <alignment horizontal="left" vertical="top" wrapText="1"/>
      <protection locked="0"/>
    </xf>
    <xf numFmtId="49" fontId="2" fillId="0" borderId="1" xfId="19" applyNumberFormat="1" applyFont="1" applyBorder="1" applyAlignment="1" applyProtection="1">
      <alignment horizontal="left" vertical="top" wrapText="1"/>
      <protection locked="0"/>
    </xf>
    <xf numFmtId="49" fontId="2" fillId="0" borderId="13" xfId="19" applyNumberFormat="1" applyFont="1" applyBorder="1" applyAlignment="1" applyProtection="1">
      <alignment horizontal="left" vertical="top" wrapText="1"/>
      <protection locked="0"/>
    </xf>
    <xf numFmtId="0" fontId="2" fillId="0" borderId="45" xfId="19" applyFont="1" applyBorder="1" applyAlignment="1" applyProtection="1">
      <alignment horizontal="left" vertical="top"/>
      <protection locked="0"/>
    </xf>
    <xf numFmtId="0" fontId="2" fillId="0" borderId="33" xfId="19" applyFont="1" applyBorder="1" applyAlignment="1" applyProtection="1">
      <alignment horizontal="left" vertical="top"/>
      <protection locked="0"/>
    </xf>
    <xf numFmtId="0" fontId="2" fillId="0" borderId="58" xfId="19" applyFont="1" applyBorder="1" applyAlignment="1" applyProtection="1">
      <alignment horizontal="left" vertical="top"/>
      <protection locked="0"/>
    </xf>
    <xf numFmtId="173" fontId="2" fillId="0" borderId="2" xfId="19" applyNumberFormat="1" applyFont="1" applyBorder="1" applyAlignment="1" applyProtection="1">
      <alignment horizontal="center" vertical="center" wrapText="1"/>
      <protection locked="0"/>
    </xf>
    <xf numFmtId="173" fontId="2" fillId="0" borderId="4" xfId="19" applyNumberFormat="1" applyFont="1" applyBorder="1" applyAlignment="1" applyProtection="1">
      <alignment horizontal="center" vertical="center" wrapText="1"/>
      <protection locked="0"/>
    </xf>
    <xf numFmtId="0" fontId="44" fillId="0" borderId="47" xfId="19" applyFont="1" applyBorder="1" applyAlignment="1" applyProtection="1">
      <alignment horizontal="left" vertical="center"/>
      <protection hidden="1"/>
    </xf>
    <xf numFmtId="0" fontId="44" fillId="0" borderId="5" xfId="19" applyFont="1" applyBorder="1" applyAlignment="1" applyProtection="1">
      <alignment horizontal="left" vertical="center"/>
      <protection hidden="1"/>
    </xf>
    <xf numFmtId="49" fontId="2" fillId="0" borderId="2" xfId="19" applyNumberFormat="1" applyFont="1" applyBorder="1" applyAlignment="1" applyProtection="1">
      <alignment horizontal="center" vertical="center" wrapText="1"/>
      <protection locked="0"/>
    </xf>
    <xf numFmtId="49" fontId="2" fillId="0" borderId="4" xfId="19" applyNumberFormat="1" applyFont="1" applyBorder="1" applyAlignment="1" applyProtection="1">
      <alignment horizontal="center" vertical="center" wrapText="1"/>
      <protection locked="0"/>
    </xf>
    <xf numFmtId="49" fontId="2" fillId="0" borderId="12" xfId="19" applyNumberFormat="1" applyFont="1" applyBorder="1" applyAlignment="1" applyProtection="1">
      <alignment horizontal="left" vertical="top" wrapText="1"/>
      <protection hidden="1"/>
    </xf>
    <xf numFmtId="49" fontId="2" fillId="0" borderId="1" xfId="19" applyNumberFormat="1" applyFont="1" applyBorder="1" applyAlignment="1" applyProtection="1">
      <alignment horizontal="left" vertical="top" wrapText="1"/>
      <protection hidden="1"/>
    </xf>
    <xf numFmtId="49" fontId="2" fillId="0" borderId="13" xfId="19" applyNumberFormat="1" applyFont="1" applyBorder="1" applyAlignment="1" applyProtection="1">
      <alignment horizontal="left" vertical="top" wrapText="1"/>
      <protection hidden="1"/>
    </xf>
    <xf numFmtId="2" fontId="2" fillId="0" borderId="1" xfId="19" applyNumberFormat="1" applyFont="1" applyBorder="1" applyAlignment="1" applyProtection="1">
      <alignment horizontal="center" vertical="center" wrapText="1"/>
      <protection locked="0"/>
    </xf>
    <xf numFmtId="49" fontId="2" fillId="0" borderId="3" xfId="19" applyNumberFormat="1" applyFont="1" applyBorder="1" applyAlignment="1" applyProtection="1">
      <alignment horizontal="center" vertical="center" wrapText="1"/>
      <protection locked="0"/>
    </xf>
    <xf numFmtId="173" fontId="1" fillId="0" borderId="2" xfId="19" applyNumberFormat="1" applyFont="1" applyBorder="1" applyAlignment="1" applyProtection="1">
      <alignment horizontal="center" vertical="center" wrapText="1"/>
      <protection locked="0"/>
    </xf>
    <xf numFmtId="173" fontId="1" fillId="0" borderId="4" xfId="19" applyNumberFormat="1" applyFont="1" applyBorder="1" applyAlignment="1" applyProtection="1">
      <alignment horizontal="center" vertical="center" wrapText="1"/>
      <protection locked="0"/>
    </xf>
    <xf numFmtId="0" fontId="23" fillId="2" borderId="81" xfId="20" applyFont="1" applyFill="1" applyBorder="1" applyAlignment="1" applyProtection="1">
      <alignment horizontal="left" vertical="center" wrapText="1"/>
      <protection hidden="1"/>
    </xf>
    <xf numFmtId="49" fontId="46" fillId="0" borderId="85" xfId="19" applyNumberFormat="1" applyFont="1" applyBorder="1" applyAlignment="1" applyProtection="1">
      <alignment horizontal="left" vertical="top" wrapText="1"/>
      <protection locked="0"/>
    </xf>
    <xf numFmtId="49" fontId="46" fillId="0" borderId="1" xfId="19" applyNumberFormat="1" applyFont="1" applyBorder="1" applyAlignment="1" applyProtection="1">
      <alignment horizontal="left" vertical="top" wrapText="1"/>
      <protection locked="0"/>
    </xf>
    <xf numFmtId="49" fontId="46" fillId="0" borderId="81" xfId="19" applyNumberFormat="1" applyFont="1" applyBorder="1" applyAlignment="1" applyProtection="1">
      <alignment horizontal="left" vertical="top" wrapText="1"/>
      <protection locked="0"/>
    </xf>
    <xf numFmtId="49" fontId="1" fillId="0" borderId="85" xfId="19" applyNumberFormat="1" applyFont="1" applyBorder="1" applyAlignment="1" applyProtection="1">
      <alignment horizontal="left" vertical="top" wrapText="1"/>
      <protection locked="0"/>
    </xf>
    <xf numFmtId="49" fontId="1" fillId="0" borderId="1" xfId="19" applyNumberFormat="1" applyFont="1" applyBorder="1" applyAlignment="1" applyProtection="1">
      <alignment horizontal="left" vertical="top" wrapText="1"/>
      <protection locked="0"/>
    </xf>
    <xf numFmtId="49" fontId="1" fillId="0" borderId="81" xfId="19" applyNumberFormat="1" applyFont="1" applyBorder="1" applyAlignment="1" applyProtection="1">
      <alignment horizontal="left" vertical="top" wrapText="1"/>
      <protection locked="0"/>
    </xf>
    <xf numFmtId="49" fontId="1" fillId="0" borderId="85" xfId="19" applyNumberFormat="1" applyFont="1" applyBorder="1" applyAlignment="1" applyProtection="1">
      <alignment horizontal="left" vertical="top" wrapText="1"/>
      <protection hidden="1"/>
    </xf>
    <xf numFmtId="49" fontId="1" fillId="0" borderId="1" xfId="19" applyNumberFormat="1" applyFont="1" applyBorder="1" applyAlignment="1" applyProtection="1">
      <alignment horizontal="left" vertical="top" wrapText="1"/>
      <protection hidden="1"/>
    </xf>
    <xf numFmtId="49" fontId="1" fillId="0" borderId="81" xfId="19" applyNumberFormat="1" applyFont="1" applyBorder="1" applyAlignment="1" applyProtection="1">
      <alignment horizontal="left" vertical="top" wrapText="1"/>
      <protection hidden="1"/>
    </xf>
    <xf numFmtId="49" fontId="1" fillId="0" borderId="2" xfId="19" applyNumberFormat="1" applyFont="1" applyBorder="1" applyAlignment="1" applyProtection="1">
      <alignment horizontal="center" vertical="center" wrapText="1"/>
      <protection locked="0"/>
    </xf>
    <xf numFmtId="49" fontId="1" fillId="0" borderId="4" xfId="19" applyNumberFormat="1" applyFont="1" applyBorder="1" applyAlignment="1" applyProtection="1">
      <alignment horizontal="center" vertical="center" wrapText="1"/>
      <protection locked="0"/>
    </xf>
    <xf numFmtId="0" fontId="5" fillId="0" borderId="2" xfId="19" applyFont="1" applyBorder="1" applyAlignment="1" applyProtection="1">
      <alignment horizontal="left" vertical="top"/>
      <protection locked="0"/>
    </xf>
    <xf numFmtId="0" fontId="5" fillId="0" borderId="3" xfId="19" applyFont="1" applyBorder="1" applyAlignment="1" applyProtection="1">
      <alignment horizontal="left" vertical="top"/>
      <protection locked="0"/>
    </xf>
    <xf numFmtId="0" fontId="5" fillId="0" borderId="84" xfId="19" applyFont="1" applyBorder="1" applyAlignment="1" applyProtection="1">
      <alignment horizontal="left" vertical="top"/>
      <protection locked="0"/>
    </xf>
    <xf numFmtId="2" fontId="1" fillId="0" borderId="1" xfId="19" applyNumberFormat="1" applyFont="1" applyBorder="1" applyAlignment="1" applyProtection="1">
      <alignment horizontal="center" vertical="center" wrapText="1"/>
      <protection locked="0"/>
    </xf>
    <xf numFmtId="49" fontId="1" fillId="0" borderId="3" xfId="19" applyNumberFormat="1" applyFont="1" applyBorder="1" applyAlignment="1" applyProtection="1">
      <alignment horizontal="center" vertical="center" wrapText="1"/>
      <protection locked="0"/>
    </xf>
    <xf numFmtId="0" fontId="61" fillId="0" borderId="85" xfId="20" applyFont="1" applyBorder="1" applyAlignment="1" applyProtection="1">
      <alignment horizontal="left" vertical="top" wrapText="1"/>
      <protection hidden="1"/>
    </xf>
    <xf numFmtId="0" fontId="5" fillId="0" borderId="45" xfId="19" applyFont="1" applyBorder="1" applyAlignment="1" applyProtection="1">
      <alignment horizontal="left" vertical="top"/>
      <protection locked="0"/>
    </xf>
    <xf numFmtId="0" fontId="5" fillId="0" borderId="33" xfId="19" applyFont="1" applyBorder="1" applyAlignment="1" applyProtection="1">
      <alignment horizontal="left" vertical="top"/>
      <protection locked="0"/>
    </xf>
    <xf numFmtId="0" fontId="5" fillId="0" borderId="87" xfId="19" applyFont="1" applyBorder="1" applyAlignment="1" applyProtection="1">
      <alignment horizontal="left" vertical="top"/>
      <protection locked="0"/>
    </xf>
    <xf numFmtId="0" fontId="5" fillId="0" borderId="46" xfId="19" applyFont="1" applyBorder="1" applyAlignment="1" applyProtection="1">
      <alignment horizontal="left" vertical="top"/>
      <protection locked="0"/>
    </xf>
    <xf numFmtId="0" fontId="5" fillId="0" borderId="5" xfId="19" applyFont="1" applyBorder="1" applyAlignment="1" applyProtection="1">
      <alignment horizontal="left" vertical="top"/>
      <protection locked="0"/>
    </xf>
    <xf numFmtId="0" fontId="5" fillId="0" borderId="88" xfId="19" applyFont="1" applyBorder="1" applyAlignment="1" applyProtection="1">
      <alignment horizontal="left" vertical="top"/>
      <protection locked="0"/>
    </xf>
    <xf numFmtId="0" fontId="1" fillId="0" borderId="0" xfId="19" applyFont="1" applyAlignment="1" applyProtection="1">
      <alignment vertical="center" wrapText="1"/>
      <protection hidden="1"/>
    </xf>
    <xf numFmtId="0" fontId="102" fillId="0" borderId="86" xfId="20" applyFont="1" applyBorder="1" applyAlignment="1" applyProtection="1">
      <alignment horizontal="center" vertical="top" wrapText="1"/>
      <protection hidden="1"/>
    </xf>
    <xf numFmtId="0" fontId="102" fillId="0" borderId="3" xfId="20" applyFont="1" applyBorder="1" applyAlignment="1" applyProtection="1">
      <alignment horizontal="center" vertical="top" wrapText="1"/>
      <protection hidden="1"/>
    </xf>
    <xf numFmtId="0" fontId="102" fillId="0" borderId="84" xfId="20" applyFont="1" applyBorder="1" applyAlignment="1" applyProtection="1">
      <alignment horizontal="center" vertical="top" wrapText="1"/>
      <protection hidden="1"/>
    </xf>
    <xf numFmtId="0" fontId="1" fillId="10" borderId="85" xfId="20" applyFont="1" applyFill="1" applyBorder="1" applyAlignment="1" applyProtection="1">
      <alignment horizontal="left" vertical="top" wrapText="1"/>
      <protection hidden="1"/>
    </xf>
    <xf numFmtId="0" fontId="1" fillId="10" borderId="1" xfId="20" applyFont="1" applyFill="1" applyBorder="1" applyAlignment="1" applyProtection="1">
      <alignment horizontal="left" vertical="top" wrapText="1"/>
      <protection hidden="1"/>
    </xf>
    <xf numFmtId="0" fontId="1" fillId="10" borderId="81" xfId="20" applyFont="1" applyFill="1" applyBorder="1" applyAlignment="1" applyProtection="1">
      <alignment horizontal="left" vertical="top" wrapText="1"/>
      <protection hidden="1"/>
    </xf>
    <xf numFmtId="0" fontId="23" fillId="0" borderId="84" xfId="20" applyFont="1" applyBorder="1" applyAlignment="1" applyProtection="1">
      <alignment horizontal="left" vertical="top" wrapText="1"/>
      <protection locked="0"/>
    </xf>
    <xf numFmtId="9" fontId="77" fillId="10" borderId="81" xfId="21" applyFont="1" applyFill="1" applyBorder="1" applyAlignment="1" applyProtection="1">
      <alignment horizontal="center" vertical="center"/>
      <protection hidden="1"/>
    </xf>
    <xf numFmtId="0" fontId="1" fillId="0" borderId="1" xfId="19" applyFont="1" applyBorder="1" applyAlignment="1" applyProtection="1">
      <alignment horizontal="center" vertical="center"/>
      <protection hidden="1"/>
    </xf>
    <xf numFmtId="9" fontId="53" fillId="0" borderId="81" xfId="21" applyFont="1" applyBorder="1" applyAlignment="1" applyProtection="1">
      <alignment horizontal="center" vertical="center"/>
      <protection hidden="1"/>
    </xf>
    <xf numFmtId="0" fontId="61" fillId="0" borderId="90" xfId="20" applyFont="1" applyBorder="1" applyAlignment="1" applyProtection="1">
      <alignment horizontal="left" vertical="top" wrapText="1"/>
      <protection hidden="1"/>
    </xf>
    <xf numFmtId="0" fontId="5" fillId="0" borderId="41" xfId="19" applyFont="1" applyBorder="1" applyAlignment="1" applyProtection="1">
      <alignment horizontal="left" vertical="top"/>
      <protection locked="0"/>
    </xf>
    <xf numFmtId="0" fontId="5" fillId="0" borderId="0" xfId="19" applyFont="1" applyAlignment="1" applyProtection="1">
      <alignment horizontal="left" vertical="top"/>
      <protection locked="0"/>
    </xf>
    <xf numFmtId="0" fontId="5" fillId="0" borderId="80" xfId="19" applyFont="1" applyBorder="1" applyAlignment="1" applyProtection="1">
      <alignment horizontal="left" vertical="top"/>
      <protection locked="0"/>
    </xf>
    <xf numFmtId="0" fontId="1" fillId="0" borderId="0" xfId="19" applyFont="1" applyAlignment="1" applyProtection="1">
      <alignment horizontal="left" vertical="center"/>
      <protection hidden="1"/>
    </xf>
    <xf numFmtId="9" fontId="77" fillId="8" borderId="81" xfId="21" applyFont="1" applyFill="1" applyBorder="1" applyAlignment="1" applyProtection="1">
      <alignment horizontal="center" vertical="center"/>
      <protection hidden="1"/>
    </xf>
    <xf numFmtId="0" fontId="102" fillId="0" borderId="89" xfId="16" applyFont="1" applyBorder="1" applyAlignment="1" applyProtection="1">
      <alignment horizontal="center" vertical="center" wrapText="1"/>
      <protection hidden="1"/>
    </xf>
    <xf numFmtId="0" fontId="102" fillId="0" borderId="5" xfId="16" applyFont="1" applyBorder="1" applyAlignment="1" applyProtection="1">
      <alignment horizontal="center" vertical="center" wrapText="1"/>
      <protection hidden="1"/>
    </xf>
    <xf numFmtId="0" fontId="102" fillId="0" borderId="88" xfId="16" applyFont="1" applyBorder="1" applyAlignment="1" applyProtection="1">
      <alignment horizontal="center" vertical="center" wrapText="1"/>
      <protection hidden="1"/>
    </xf>
    <xf numFmtId="0" fontId="23" fillId="0" borderId="86" xfId="20" applyFont="1" applyBorder="1" applyAlignment="1" applyProtection="1">
      <alignment horizontal="center" vertical="top" wrapText="1"/>
      <protection hidden="1"/>
    </xf>
    <xf numFmtId="0" fontId="23" fillId="0" borderId="84" xfId="20" applyFont="1" applyBorder="1" applyAlignment="1" applyProtection="1">
      <alignment horizontal="center" vertical="top" wrapText="1"/>
      <protection hidden="1"/>
    </xf>
    <xf numFmtId="0" fontId="1" fillId="0" borderId="0" xfId="19" applyFont="1" applyAlignment="1" applyProtection="1">
      <alignment horizontal="left" vertical="center" wrapText="1"/>
      <protection hidden="1"/>
    </xf>
    <xf numFmtId="0" fontId="80" fillId="8" borderId="85" xfId="20" applyFont="1" applyFill="1" applyBorder="1" applyAlignment="1" applyProtection="1">
      <alignment horizontal="left" vertical="top" wrapText="1"/>
      <protection hidden="1"/>
    </xf>
    <xf numFmtId="0" fontId="80" fillId="8" borderId="81" xfId="20" applyFont="1" applyFill="1" applyBorder="1" applyAlignment="1" applyProtection="1">
      <alignment horizontal="left" vertical="top" wrapText="1"/>
      <protection hidden="1"/>
    </xf>
    <xf numFmtId="0" fontId="23" fillId="0" borderId="81" xfId="20" applyFont="1" applyBorder="1" applyAlignment="1" applyProtection="1">
      <alignment horizontal="left" vertical="top" wrapText="1"/>
      <protection locked="0"/>
    </xf>
    <xf numFmtId="0" fontId="23" fillId="0" borderId="45" xfId="20" applyFont="1" applyBorder="1" applyAlignment="1" applyProtection="1">
      <alignment horizontal="left" vertical="top" wrapText="1"/>
      <protection locked="0"/>
    </xf>
    <xf numFmtId="0" fontId="23" fillId="0" borderId="33" xfId="20" applyFont="1" applyBorder="1" applyAlignment="1" applyProtection="1">
      <alignment horizontal="left" vertical="top" wrapText="1"/>
      <protection locked="0"/>
    </xf>
    <xf numFmtId="0" fontId="23" fillId="0" borderId="87" xfId="20" applyFont="1" applyBorder="1" applyAlignment="1" applyProtection="1">
      <alignment horizontal="left" vertical="top" wrapText="1"/>
      <protection locked="0"/>
    </xf>
    <xf numFmtId="0" fontId="23" fillId="0" borderId="46" xfId="20" applyFont="1" applyBorder="1" applyAlignment="1" applyProtection="1">
      <alignment horizontal="left" vertical="top" wrapText="1"/>
      <protection locked="0"/>
    </xf>
    <xf numFmtId="0" fontId="23" fillId="0" borderId="5" xfId="20" applyFont="1" applyBorder="1" applyAlignment="1" applyProtection="1">
      <alignment horizontal="left" vertical="top" wrapText="1"/>
      <protection locked="0"/>
    </xf>
    <xf numFmtId="0" fontId="23" fillId="0" borderId="88" xfId="20" applyFont="1" applyBorder="1" applyAlignment="1" applyProtection="1">
      <alignment horizontal="left" vertical="top" wrapText="1"/>
      <protection locked="0"/>
    </xf>
    <xf numFmtId="0" fontId="23" fillId="0" borderId="79" xfId="20" applyFont="1" applyBorder="1" applyAlignment="1" applyProtection="1">
      <alignment horizontal="left" vertical="center" wrapText="1"/>
      <protection hidden="1"/>
    </xf>
    <xf numFmtId="0" fontId="23" fillId="0" borderId="44" xfId="20" applyFont="1" applyBorder="1" applyAlignment="1" applyProtection="1">
      <alignment horizontal="left" vertical="center" wrapText="1"/>
      <protection hidden="1"/>
    </xf>
    <xf numFmtId="0" fontId="21" fillId="0" borderId="89" xfId="20" applyFont="1" applyBorder="1" applyAlignment="1" applyProtection="1">
      <alignment horizontal="center" vertical="center" wrapText="1"/>
      <protection hidden="1"/>
    </xf>
    <xf numFmtId="0" fontId="21" fillId="0" borderId="5" xfId="20" applyFont="1" applyBorder="1" applyAlignment="1" applyProtection="1">
      <alignment horizontal="center" vertical="center" wrapText="1"/>
      <protection hidden="1"/>
    </xf>
    <xf numFmtId="0" fontId="21" fillId="0" borderId="88" xfId="20" applyFont="1" applyBorder="1" applyAlignment="1" applyProtection="1">
      <alignment horizontal="center" vertical="center" wrapText="1"/>
      <protection hidden="1"/>
    </xf>
    <xf numFmtId="0" fontId="1" fillId="6" borderId="85" xfId="20" applyFont="1" applyFill="1" applyBorder="1" applyAlignment="1" applyProtection="1">
      <alignment horizontal="left" vertical="top" wrapText="1"/>
      <protection hidden="1"/>
    </xf>
    <xf numFmtId="0" fontId="1" fillId="6" borderId="1" xfId="20" applyFont="1" applyFill="1" applyBorder="1" applyAlignment="1" applyProtection="1">
      <alignment horizontal="left" vertical="top" wrapText="1"/>
      <protection hidden="1"/>
    </xf>
    <xf numFmtId="0" fontId="1" fillId="6" borderId="81" xfId="20" applyFont="1" applyFill="1" applyBorder="1" applyAlignment="1" applyProtection="1">
      <alignment horizontal="left" vertical="top" wrapText="1"/>
      <protection hidden="1"/>
    </xf>
    <xf numFmtId="9" fontId="77" fillId="6" borderId="81" xfId="21" applyFont="1" applyFill="1" applyBorder="1" applyAlignment="1" applyProtection="1">
      <alignment horizontal="center" vertical="top"/>
      <protection hidden="1"/>
    </xf>
    <xf numFmtId="0" fontId="80" fillId="8" borderId="2" xfId="20" applyFont="1" applyFill="1" applyBorder="1" applyAlignment="1" applyProtection="1">
      <alignment horizontal="left" vertical="top" wrapText="1"/>
      <protection hidden="1"/>
    </xf>
    <xf numFmtId="0" fontId="80" fillId="8" borderId="3" xfId="20" applyFont="1" applyFill="1" applyBorder="1" applyAlignment="1" applyProtection="1">
      <alignment horizontal="left" vertical="top" wrapText="1"/>
      <protection hidden="1"/>
    </xf>
    <xf numFmtId="0" fontId="80" fillId="8" borderId="84" xfId="20" applyFont="1" applyFill="1" applyBorder="1" applyAlignment="1" applyProtection="1">
      <alignment horizontal="left" vertical="top" wrapText="1"/>
      <protection hidden="1"/>
    </xf>
    <xf numFmtId="0" fontId="65" fillId="0" borderId="79" xfId="19" applyFont="1" applyBorder="1" applyAlignment="1" applyProtection="1">
      <alignment horizontal="left" vertical="center" wrapText="1"/>
      <protection hidden="1"/>
    </xf>
    <xf numFmtId="0" fontId="65" fillId="0" borderId="0" xfId="19" applyFont="1" applyAlignment="1" applyProtection="1">
      <alignment horizontal="left" vertical="center" wrapText="1"/>
      <protection hidden="1"/>
    </xf>
    <xf numFmtId="0" fontId="65" fillId="0" borderId="80" xfId="19" applyFont="1" applyBorder="1" applyAlignment="1" applyProtection="1">
      <alignment horizontal="left" vertical="center" wrapText="1"/>
      <protection hidden="1"/>
    </xf>
    <xf numFmtId="0" fontId="38" fillId="0" borderId="1" xfId="19" applyFont="1" applyBorder="1" applyAlignment="1" applyProtection="1">
      <alignment horizontal="left" vertical="center" wrapText="1"/>
      <protection hidden="1"/>
    </xf>
    <xf numFmtId="0" fontId="38" fillId="0" borderId="81" xfId="19" applyFont="1" applyBorder="1" applyAlignment="1" applyProtection="1">
      <alignment horizontal="left" vertical="center" wrapText="1"/>
      <protection hidden="1"/>
    </xf>
    <xf numFmtId="0" fontId="1" fillId="0" borderId="0" xfId="19" applyFont="1" applyAlignment="1" applyProtection="1">
      <alignment horizontal="left" vertical="top" wrapText="1"/>
      <protection hidden="1"/>
    </xf>
    <xf numFmtId="0" fontId="1" fillId="0" borderId="79" xfId="19" applyFont="1" applyBorder="1" applyAlignment="1" applyProtection="1">
      <alignment horizontal="left" vertical="top" wrapText="1"/>
      <protection hidden="1"/>
    </xf>
    <xf numFmtId="0" fontId="1" fillId="6" borderId="82" xfId="20" applyFont="1" applyFill="1" applyBorder="1" applyAlignment="1" applyProtection="1">
      <alignment horizontal="left" vertical="top" wrapText="1"/>
      <protection hidden="1"/>
    </xf>
    <xf numFmtId="0" fontId="1" fillId="6" borderId="83" xfId="20" applyFont="1" applyFill="1" applyBorder="1" applyAlignment="1" applyProtection="1">
      <alignment horizontal="left" vertical="top" wrapText="1"/>
      <protection hidden="1"/>
    </xf>
    <xf numFmtId="0" fontId="23" fillId="2" borderId="20" xfId="3" applyFont="1" applyFill="1" applyBorder="1" applyAlignment="1">
      <alignment horizontal="left" vertical="center" wrapText="1"/>
    </xf>
    <xf numFmtId="0" fontId="69" fillId="2" borderId="21" xfId="3" applyFont="1" applyFill="1" applyBorder="1" applyAlignment="1">
      <alignment horizontal="left" vertical="center" wrapText="1"/>
    </xf>
    <xf numFmtId="0" fontId="69" fillId="2" borderId="22" xfId="3" applyFont="1" applyFill="1" applyBorder="1" applyAlignment="1">
      <alignment horizontal="left" vertical="center" wrapText="1"/>
    </xf>
  </cellXfs>
  <cellStyles count="22">
    <cellStyle name="Comma" xfId="17" builtinId="3"/>
    <cellStyle name="Comma 2" xfId="5" xr:uid="{00000000-0005-0000-0000-000001000000}"/>
    <cellStyle name="Comma 2 2" xfId="15" xr:uid="{00000000-0005-0000-0000-000002000000}"/>
    <cellStyle name="Comma 3" xfId="9" xr:uid="{00000000-0005-0000-0000-000003000000}"/>
    <cellStyle name="Hyperlink" xfId="8" builtinId="8" customBuiltin="1"/>
    <cellStyle name="Hyperlink 2" xfId="18" xr:uid="{00000000-0005-0000-0000-000005000000}"/>
    <cellStyle name="Normal" xfId="0" builtinId="0"/>
    <cellStyle name="Normal 2" xfId="3" xr:uid="{00000000-0005-0000-0000-000007000000}"/>
    <cellStyle name="Normal 2 2" xfId="10" xr:uid="{00000000-0005-0000-0000-000008000000}"/>
    <cellStyle name="Normal 2 3" xfId="13" xr:uid="{00000000-0005-0000-0000-000009000000}"/>
    <cellStyle name="Normal 2 3 2" xfId="20" xr:uid="{56FFBD24-D5B8-4CB8-9A72-4B9800D705F3}"/>
    <cellStyle name="Normal 3" xfId="2" xr:uid="{00000000-0005-0000-0000-00000A000000}"/>
    <cellStyle name="Normal 3 2" xfId="7" xr:uid="{00000000-0005-0000-0000-00000B000000}"/>
    <cellStyle name="Normal 3 2 2" xfId="19" xr:uid="{CF16B059-2D5D-4C70-9B3D-F37D571F4852}"/>
    <cellStyle name="Normal_Business Case Assessment Report Pro-forma" xfId="16" xr:uid="{00000000-0005-0000-0000-00000C000000}"/>
    <cellStyle name="Normal_New Persistence Mapping - 22nd Mar10" xfId="4" xr:uid="{00000000-0005-0000-0000-00000D000000}"/>
    <cellStyle name="Normal_Oct 2004 Local Fund Projects r03" xfId="6" xr:uid="{00000000-0005-0000-0000-00000E000000}"/>
    <cellStyle name="Percent" xfId="1" builtinId="5"/>
    <cellStyle name="Percent 2" xfId="11" xr:uid="{00000000-0005-0000-0000-000010000000}"/>
    <cellStyle name="Percent 2 2" xfId="21" xr:uid="{196F98EE-34CD-4A28-B754-68690538F0C8}"/>
    <cellStyle name="Percent 3" xfId="12" xr:uid="{00000000-0005-0000-0000-000011000000}"/>
    <cellStyle name="Percent 4" xfId="14" xr:uid="{00000000-0005-0000-0000-000012000000}"/>
  </cellStyles>
  <dxfs count="55">
    <dxf>
      <fill>
        <patternFill>
          <bgColor rgb="FFA3AF07"/>
        </patternFill>
      </fill>
    </dxf>
    <dxf>
      <font>
        <b val="0"/>
        <i val="0"/>
        <color theme="0"/>
      </font>
      <fill>
        <patternFill>
          <bgColor theme="5" tint="-0.24994659260841701"/>
        </patternFill>
      </fill>
    </dxf>
    <dxf>
      <fill>
        <patternFill>
          <bgColor rgb="FFA3AF07"/>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5" tint="-0.24994659260841701"/>
        </patternFill>
      </fill>
    </dxf>
    <dxf>
      <font>
        <color theme="0"/>
      </font>
      <fill>
        <patternFill>
          <bgColor rgb="FFFF0000"/>
        </patternFill>
      </fill>
    </dxf>
    <dxf>
      <font>
        <color theme="0"/>
      </font>
      <fill>
        <patternFill>
          <bgColor rgb="FFFF0000"/>
        </patternFill>
      </fill>
    </dxf>
    <dxf>
      <fill>
        <patternFill>
          <bgColor rgb="FFA3AF07"/>
        </patternFill>
      </fill>
    </dxf>
    <dxf>
      <font>
        <b val="0"/>
        <i val="0"/>
        <color theme="0"/>
      </font>
      <fill>
        <patternFill>
          <bgColor theme="5" tint="-0.24994659260841701"/>
        </patternFill>
      </fill>
    </dxf>
    <dxf>
      <fill>
        <patternFill>
          <bgColor rgb="FFA3AF07"/>
        </patternFill>
      </fill>
    </dxf>
    <dxf>
      <font>
        <color theme="0"/>
      </font>
      <fill>
        <patternFill>
          <bgColor theme="5" tint="-0.24994659260841701"/>
        </patternFill>
      </fill>
    </dxf>
    <dxf>
      <fill>
        <patternFill>
          <bgColor rgb="FFA3AF07"/>
        </patternFill>
      </fill>
    </dxf>
    <dxf>
      <font>
        <b val="0"/>
        <i val="0"/>
        <color theme="0"/>
      </font>
      <fill>
        <patternFill>
          <bgColor theme="5" tint="-0.24994659260841701"/>
        </patternFill>
      </fill>
    </dxf>
    <dxf>
      <fill>
        <patternFill>
          <bgColor rgb="FFA3AF07"/>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theme="5" tint="-0.24994659260841701"/>
        </patternFill>
      </fill>
    </dxf>
    <dxf>
      <font>
        <color theme="0"/>
      </font>
      <fill>
        <patternFill>
          <bgColor theme="5" tint="-0.24994659260841701"/>
        </patternFill>
      </fill>
    </dxf>
    <dxf>
      <font>
        <color theme="0"/>
      </font>
      <fill>
        <patternFill>
          <bgColor theme="5" tint="-0.24994659260841701"/>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theme="5" tint="-0.24994659260841701"/>
        </patternFill>
      </fill>
    </dxf>
    <dxf>
      <font>
        <color theme="0"/>
      </font>
      <fill>
        <patternFill>
          <bgColor rgb="FFFF0000"/>
        </patternFill>
      </fill>
    </dxf>
    <dxf>
      <font>
        <color theme="0"/>
      </font>
      <fill>
        <patternFill>
          <b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strike/>
        <color rgb="FFFF0000"/>
      </font>
      <fill>
        <patternFill patternType="lightUp">
          <fgColor rgb="FFFF0000"/>
        </patternFill>
      </fill>
    </dxf>
    <dxf>
      <font>
        <color rgb="FFFF0000"/>
      </font>
      <fill>
        <patternFill>
          <bgColor theme="5" tint="0.79998168889431442"/>
        </patternFill>
      </fill>
    </dxf>
    <dxf>
      <fill>
        <patternFill>
          <bgColor rgb="FFF3FFF1"/>
        </patternFill>
      </fill>
    </dxf>
    <dxf>
      <font>
        <color theme="0"/>
      </font>
      <fill>
        <patternFill patternType="solid">
          <fgColor auto="1"/>
          <bgColor theme="9" tint="-0.24994659260841701"/>
        </patternFill>
      </fill>
    </dxf>
    <dxf>
      <fill>
        <patternFill>
          <bgColor theme="6"/>
        </patternFill>
      </fill>
    </dxf>
    <dxf>
      <fill>
        <patternFill>
          <bgColor theme="9"/>
        </patternFill>
      </fill>
    </dxf>
    <dxf>
      <font>
        <color theme="0"/>
      </font>
      <fill>
        <patternFill>
          <bgColor theme="5"/>
        </patternFill>
      </fill>
    </dxf>
    <dxf>
      <font>
        <color auto="1"/>
      </font>
      <fill>
        <patternFill>
          <bgColor theme="5" tint="0.79998168889431442"/>
        </patternFill>
      </fill>
    </dxf>
  </dxfs>
  <tableStyles count="0" defaultTableStyle="TableStyleMedium2" defaultPivotStyle="PivotStyleLight16"/>
  <colors>
    <mruColors>
      <color rgb="FF2DAE76"/>
      <color rgb="FF0000FF"/>
      <color rgb="FF0C10C4"/>
      <color rgb="FF2652AA"/>
      <color rgb="FF382573"/>
      <color rgb="FF6BC3C4"/>
      <color rgb="FFF3FFF1"/>
      <color rgb="FFE4DFEC"/>
      <color rgb="FFFFCCCC"/>
      <color rgb="FF4254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'Assessment Form'!$L$66</c:f>
              <c:strCache>
                <c:ptCount val="1"/>
                <c:pt idx="0">
                  <c:v>Score</c:v>
                </c:pt>
              </c:strCache>
            </c:strRef>
          </c:tx>
          <c:spPr>
            <a:solidFill>
              <a:schemeClr val="accent2"/>
            </a:solidFill>
            <a:ln>
              <a:noFill/>
            </a:ln>
            <a:effectLst/>
          </c:spPr>
          <c:invertIfNegative val="0"/>
          <c:dPt>
            <c:idx val="0"/>
            <c:invertIfNegative val="0"/>
            <c:bubble3D val="0"/>
            <c:spPr>
              <a:solidFill>
                <a:schemeClr val="accent3">
                  <a:lumMod val="20000"/>
                  <a:lumOff val="80000"/>
                </a:schemeClr>
              </a:solidFill>
              <a:ln>
                <a:solidFill>
                  <a:schemeClr val="accent3"/>
                </a:solidFill>
              </a:ln>
              <a:effectLst/>
            </c:spPr>
            <c:extLst>
              <c:ext xmlns:c16="http://schemas.microsoft.com/office/drawing/2014/chart" uri="{C3380CC4-5D6E-409C-BE32-E72D297353CC}">
                <c16:uniqueId val="{00000001-3927-47CA-9B0A-2BD946326957}"/>
              </c:ext>
            </c:extLst>
          </c:dPt>
          <c:dPt>
            <c:idx val="1"/>
            <c:invertIfNegative val="0"/>
            <c:bubble3D val="0"/>
            <c:spPr>
              <a:solidFill>
                <a:schemeClr val="accent3">
                  <a:lumMod val="20000"/>
                  <a:lumOff val="80000"/>
                </a:schemeClr>
              </a:solidFill>
              <a:ln>
                <a:solidFill>
                  <a:schemeClr val="accent3"/>
                </a:solidFill>
              </a:ln>
              <a:effectLst/>
            </c:spPr>
            <c:extLst>
              <c:ext xmlns:c16="http://schemas.microsoft.com/office/drawing/2014/chart" uri="{C3380CC4-5D6E-409C-BE32-E72D297353CC}">
                <c16:uniqueId val="{00000003-3927-47CA-9B0A-2BD946326957}"/>
              </c:ext>
            </c:extLst>
          </c:dPt>
          <c:dPt>
            <c:idx val="2"/>
            <c:invertIfNegative val="0"/>
            <c:bubble3D val="0"/>
            <c:spPr>
              <a:solidFill>
                <a:schemeClr val="accent3">
                  <a:lumMod val="20000"/>
                  <a:lumOff val="80000"/>
                </a:schemeClr>
              </a:solidFill>
              <a:ln>
                <a:solidFill>
                  <a:schemeClr val="accent3"/>
                </a:solidFill>
              </a:ln>
              <a:effectLst/>
            </c:spPr>
            <c:extLst>
              <c:ext xmlns:c16="http://schemas.microsoft.com/office/drawing/2014/chart" uri="{C3380CC4-5D6E-409C-BE32-E72D297353CC}">
                <c16:uniqueId val="{00000005-3927-47CA-9B0A-2BD946326957}"/>
              </c:ext>
            </c:extLst>
          </c:dPt>
          <c:dPt>
            <c:idx val="3"/>
            <c:invertIfNegative val="0"/>
            <c:bubble3D val="0"/>
            <c:spPr>
              <a:solidFill>
                <a:schemeClr val="accent3">
                  <a:lumMod val="20000"/>
                  <a:lumOff val="80000"/>
                </a:schemeClr>
              </a:solidFill>
              <a:ln>
                <a:solidFill>
                  <a:schemeClr val="accent3"/>
                </a:solidFill>
              </a:ln>
              <a:effectLst/>
            </c:spPr>
            <c:extLst>
              <c:ext xmlns:c16="http://schemas.microsoft.com/office/drawing/2014/chart" uri="{C3380CC4-5D6E-409C-BE32-E72D297353CC}">
                <c16:uniqueId val="{00000007-3927-47CA-9B0A-2BD946326957}"/>
              </c:ext>
            </c:extLst>
          </c:dPt>
          <c:dPt>
            <c:idx val="4"/>
            <c:invertIfNegative val="0"/>
            <c:bubble3D val="0"/>
            <c:spPr>
              <a:solidFill>
                <a:schemeClr val="accent3">
                  <a:lumMod val="20000"/>
                  <a:lumOff val="80000"/>
                </a:schemeClr>
              </a:solidFill>
              <a:ln>
                <a:solidFill>
                  <a:schemeClr val="accent3"/>
                </a:solidFill>
              </a:ln>
              <a:effectLst/>
            </c:spPr>
            <c:extLst>
              <c:ext xmlns:c16="http://schemas.microsoft.com/office/drawing/2014/chart" uri="{C3380CC4-5D6E-409C-BE32-E72D297353CC}">
                <c16:uniqueId val="{00000009-3927-47CA-9B0A-2BD946326957}"/>
              </c:ext>
            </c:extLst>
          </c:dPt>
          <c:dPt>
            <c:idx val="5"/>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0B-3927-47CA-9B0A-2BD946326957}"/>
              </c:ext>
            </c:extLst>
          </c:dPt>
          <c:dPt>
            <c:idx val="6"/>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0D-3927-47CA-9B0A-2BD946326957}"/>
              </c:ext>
            </c:extLst>
          </c:dPt>
          <c:dPt>
            <c:idx val="7"/>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0F-3927-47CA-9B0A-2BD946326957}"/>
              </c:ext>
            </c:extLst>
          </c:dPt>
          <c:dPt>
            <c:idx val="8"/>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11-3927-47CA-9B0A-2BD946326957}"/>
              </c:ext>
            </c:extLst>
          </c:dPt>
          <c:dPt>
            <c:idx val="9"/>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13-3927-47CA-9B0A-2BD946326957}"/>
              </c:ext>
            </c:extLst>
          </c:dPt>
          <c:dPt>
            <c:idx val="10"/>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15-3927-47CA-9B0A-2BD946326957}"/>
              </c:ext>
            </c:extLst>
          </c:dPt>
          <c:dPt>
            <c:idx val="11"/>
            <c:invertIfNegative val="0"/>
            <c:bubble3D val="0"/>
            <c:spPr>
              <a:solidFill>
                <a:schemeClr val="accent6">
                  <a:lumMod val="40000"/>
                  <a:lumOff val="60000"/>
                </a:schemeClr>
              </a:solidFill>
              <a:ln>
                <a:solidFill>
                  <a:schemeClr val="accent6"/>
                </a:solidFill>
              </a:ln>
              <a:effectLst/>
            </c:spPr>
            <c:extLst>
              <c:ext xmlns:c16="http://schemas.microsoft.com/office/drawing/2014/chart" uri="{C3380CC4-5D6E-409C-BE32-E72D297353CC}">
                <c16:uniqueId val="{00000017-3927-47CA-9B0A-2BD946326957}"/>
              </c:ext>
            </c:extLst>
          </c:dPt>
          <c:dPt>
            <c:idx val="12"/>
            <c:invertIfNegative val="0"/>
            <c:bubble3D val="0"/>
            <c:spPr>
              <a:solidFill>
                <a:schemeClr val="accent4">
                  <a:lumMod val="20000"/>
                  <a:lumOff val="80000"/>
                </a:schemeClr>
              </a:solidFill>
              <a:ln>
                <a:solidFill>
                  <a:schemeClr val="accent4"/>
                </a:solidFill>
              </a:ln>
              <a:effectLst/>
            </c:spPr>
            <c:extLst>
              <c:ext xmlns:c16="http://schemas.microsoft.com/office/drawing/2014/chart" uri="{C3380CC4-5D6E-409C-BE32-E72D297353CC}">
                <c16:uniqueId val="{00000019-3927-47CA-9B0A-2BD946326957}"/>
              </c:ext>
            </c:extLst>
          </c:dPt>
          <c:dPt>
            <c:idx val="13"/>
            <c:invertIfNegative val="0"/>
            <c:bubble3D val="0"/>
            <c:spPr>
              <a:solidFill>
                <a:schemeClr val="accent4">
                  <a:lumMod val="20000"/>
                  <a:lumOff val="80000"/>
                </a:schemeClr>
              </a:solidFill>
              <a:ln>
                <a:solidFill>
                  <a:schemeClr val="accent4"/>
                </a:solidFill>
              </a:ln>
              <a:effectLst/>
            </c:spPr>
            <c:extLst>
              <c:ext xmlns:c16="http://schemas.microsoft.com/office/drawing/2014/chart" uri="{C3380CC4-5D6E-409C-BE32-E72D297353CC}">
                <c16:uniqueId val="{0000001B-3927-47CA-9B0A-2BD946326957}"/>
              </c:ext>
            </c:extLst>
          </c:dPt>
          <c:dPt>
            <c:idx val="14"/>
            <c:invertIfNegative val="0"/>
            <c:bubble3D val="0"/>
            <c:spPr>
              <a:solidFill>
                <a:schemeClr val="accent4">
                  <a:lumMod val="20000"/>
                  <a:lumOff val="80000"/>
                </a:schemeClr>
              </a:solidFill>
              <a:ln>
                <a:solidFill>
                  <a:schemeClr val="accent4"/>
                </a:solidFill>
              </a:ln>
              <a:effectLst/>
            </c:spPr>
            <c:extLst>
              <c:ext xmlns:c16="http://schemas.microsoft.com/office/drawing/2014/chart" uri="{C3380CC4-5D6E-409C-BE32-E72D297353CC}">
                <c16:uniqueId val="{0000001D-3927-47CA-9B0A-2BD946326957}"/>
              </c:ext>
            </c:extLst>
          </c:dPt>
          <c:dPt>
            <c:idx val="15"/>
            <c:invertIfNegative val="0"/>
            <c:bubble3D val="0"/>
            <c:spPr>
              <a:solidFill>
                <a:schemeClr val="accent4">
                  <a:lumMod val="20000"/>
                  <a:lumOff val="80000"/>
                </a:schemeClr>
              </a:solidFill>
              <a:ln>
                <a:solidFill>
                  <a:schemeClr val="accent4"/>
                </a:solidFill>
              </a:ln>
              <a:effectLst/>
            </c:spPr>
            <c:extLst>
              <c:ext xmlns:c16="http://schemas.microsoft.com/office/drawing/2014/chart" uri="{C3380CC4-5D6E-409C-BE32-E72D297353CC}">
                <c16:uniqueId val="{0000001F-3927-47CA-9B0A-2BD946326957}"/>
              </c:ext>
            </c:extLst>
          </c:dPt>
          <c:cat>
            <c:numRef>
              <c:f>'Assessment Form'!$K$67:$K$82</c:f>
              <c:numCache>
                <c:formatCode>General</c:formatCode>
                <c:ptCount val="16"/>
                <c:pt idx="0">
                  <c:v>1.1000000000000001</c:v>
                </c:pt>
                <c:pt idx="1">
                  <c:v>1.2</c:v>
                </c:pt>
                <c:pt idx="2">
                  <c:v>1.3</c:v>
                </c:pt>
                <c:pt idx="3">
                  <c:v>1.4</c:v>
                </c:pt>
                <c:pt idx="4">
                  <c:v>1.5</c:v>
                </c:pt>
                <c:pt idx="5">
                  <c:v>2.1</c:v>
                </c:pt>
                <c:pt idx="6">
                  <c:v>2.2000000000000002</c:v>
                </c:pt>
                <c:pt idx="7">
                  <c:v>2.2999999999999998</c:v>
                </c:pt>
                <c:pt idx="8">
                  <c:v>2.4</c:v>
                </c:pt>
                <c:pt idx="9">
                  <c:v>2.5</c:v>
                </c:pt>
                <c:pt idx="10">
                  <c:v>2.6</c:v>
                </c:pt>
                <c:pt idx="11">
                  <c:v>2.7</c:v>
                </c:pt>
                <c:pt idx="12">
                  <c:v>3.1</c:v>
                </c:pt>
                <c:pt idx="13">
                  <c:v>3.2</c:v>
                </c:pt>
                <c:pt idx="14">
                  <c:v>3.3</c:v>
                </c:pt>
                <c:pt idx="15">
                  <c:v>3.4</c:v>
                </c:pt>
              </c:numCache>
            </c:numRef>
          </c:cat>
          <c:val>
            <c:numRef>
              <c:f>'Assessment Form'!$L$67:$L$82</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20-3927-47CA-9B0A-2BD946326957}"/>
            </c:ext>
          </c:extLst>
        </c:ser>
        <c:dLbls>
          <c:showLegendKey val="0"/>
          <c:showVal val="0"/>
          <c:showCatName val="0"/>
          <c:showSerName val="0"/>
          <c:showPercent val="0"/>
          <c:showBubbleSize val="0"/>
        </c:dLbls>
        <c:gapWidth val="219"/>
        <c:overlap val="-27"/>
        <c:axId val="792438152"/>
        <c:axId val="792438480"/>
      </c:barChart>
      <c:catAx>
        <c:axId val="79243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792438480"/>
        <c:crosses val="autoZero"/>
        <c:auto val="1"/>
        <c:lblAlgn val="ctr"/>
        <c:lblOffset val="100"/>
        <c:noMultiLvlLbl val="0"/>
      </c:catAx>
      <c:valAx>
        <c:axId val="792438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792438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'Assessment Form (Pre-tender)'!$L$68</c:f>
              <c:strCache>
                <c:ptCount val="1"/>
                <c:pt idx="0">
                  <c:v>Score</c:v>
                </c:pt>
              </c:strCache>
            </c:strRef>
          </c:tx>
          <c:spPr>
            <a:solidFill>
              <a:schemeClr val="accent2"/>
            </a:solidFill>
            <a:ln>
              <a:noFill/>
            </a:ln>
            <a:effectLst/>
          </c:spPr>
          <c:invertIfNegative val="0"/>
          <c:dPt>
            <c:idx val="0"/>
            <c:invertIfNegative val="0"/>
            <c:bubble3D val="0"/>
            <c:spPr>
              <a:solidFill>
                <a:srgbClr val="2DAE76"/>
              </a:solidFill>
              <a:ln>
                <a:solidFill>
                  <a:schemeClr val="accent4">
                    <a:lumMod val="20000"/>
                    <a:lumOff val="80000"/>
                  </a:schemeClr>
                </a:solidFill>
              </a:ln>
              <a:effectLst/>
            </c:spPr>
            <c:extLst>
              <c:ext xmlns:c16="http://schemas.microsoft.com/office/drawing/2014/chart" uri="{C3380CC4-5D6E-409C-BE32-E72D297353CC}">
                <c16:uniqueId val="{00000001-33C4-42EE-BE81-C4853E7AEB2B}"/>
              </c:ext>
            </c:extLst>
          </c:dPt>
          <c:dPt>
            <c:idx val="1"/>
            <c:invertIfNegative val="0"/>
            <c:bubble3D val="0"/>
            <c:spPr>
              <a:solidFill>
                <a:srgbClr val="2DAE76"/>
              </a:solidFill>
              <a:ln>
                <a:solidFill>
                  <a:schemeClr val="accent4">
                    <a:lumMod val="20000"/>
                    <a:lumOff val="80000"/>
                  </a:schemeClr>
                </a:solidFill>
              </a:ln>
              <a:effectLst/>
            </c:spPr>
            <c:extLst>
              <c:ext xmlns:c16="http://schemas.microsoft.com/office/drawing/2014/chart" uri="{C3380CC4-5D6E-409C-BE32-E72D297353CC}">
                <c16:uniqueId val="{00000003-33C4-42EE-BE81-C4853E7AEB2B}"/>
              </c:ext>
            </c:extLst>
          </c:dPt>
          <c:dPt>
            <c:idx val="2"/>
            <c:invertIfNegative val="0"/>
            <c:bubble3D val="0"/>
            <c:spPr>
              <a:solidFill>
                <a:srgbClr val="2DAE76"/>
              </a:solidFill>
              <a:ln>
                <a:solidFill>
                  <a:schemeClr val="accent4">
                    <a:lumMod val="20000"/>
                    <a:lumOff val="80000"/>
                  </a:schemeClr>
                </a:solidFill>
              </a:ln>
              <a:effectLst/>
            </c:spPr>
            <c:extLst>
              <c:ext xmlns:c16="http://schemas.microsoft.com/office/drawing/2014/chart" uri="{C3380CC4-5D6E-409C-BE32-E72D297353CC}">
                <c16:uniqueId val="{00000005-33C4-42EE-BE81-C4853E7AEB2B}"/>
              </c:ext>
            </c:extLst>
          </c:dPt>
          <c:dPt>
            <c:idx val="3"/>
            <c:invertIfNegative val="0"/>
            <c:bubble3D val="0"/>
            <c:spPr>
              <a:solidFill>
                <a:srgbClr val="2DAE76"/>
              </a:solidFill>
              <a:ln>
                <a:solidFill>
                  <a:schemeClr val="accent4">
                    <a:lumMod val="20000"/>
                    <a:lumOff val="80000"/>
                  </a:schemeClr>
                </a:solidFill>
              </a:ln>
              <a:effectLst/>
            </c:spPr>
            <c:extLst>
              <c:ext xmlns:c16="http://schemas.microsoft.com/office/drawing/2014/chart" uri="{C3380CC4-5D6E-409C-BE32-E72D297353CC}">
                <c16:uniqueId val="{00000007-33C4-42EE-BE81-C4853E7AEB2B}"/>
              </c:ext>
            </c:extLst>
          </c:dPt>
          <c:dPt>
            <c:idx val="4"/>
            <c:invertIfNegative val="0"/>
            <c:bubble3D val="0"/>
            <c:spPr>
              <a:solidFill>
                <a:srgbClr val="2DAE76"/>
              </a:solidFill>
              <a:ln>
                <a:solidFill>
                  <a:schemeClr val="accent4">
                    <a:lumMod val="20000"/>
                    <a:lumOff val="80000"/>
                  </a:schemeClr>
                </a:solidFill>
              </a:ln>
              <a:effectLst/>
            </c:spPr>
            <c:extLst>
              <c:ext xmlns:c16="http://schemas.microsoft.com/office/drawing/2014/chart" uri="{C3380CC4-5D6E-409C-BE32-E72D297353CC}">
                <c16:uniqueId val="{00000009-33C4-42EE-BE81-C4853E7AEB2B}"/>
              </c:ext>
            </c:extLst>
          </c:dPt>
          <c:dPt>
            <c:idx val="5"/>
            <c:invertIfNegative val="0"/>
            <c:bubble3D val="0"/>
            <c:spPr>
              <a:solidFill>
                <a:srgbClr val="382573"/>
              </a:solidFill>
              <a:ln>
                <a:solidFill>
                  <a:schemeClr val="accent4">
                    <a:lumMod val="20000"/>
                    <a:lumOff val="80000"/>
                  </a:schemeClr>
                </a:solidFill>
              </a:ln>
              <a:effectLst/>
            </c:spPr>
            <c:extLst>
              <c:ext xmlns:c16="http://schemas.microsoft.com/office/drawing/2014/chart" uri="{C3380CC4-5D6E-409C-BE32-E72D297353CC}">
                <c16:uniqueId val="{0000000B-33C4-42EE-BE81-C4853E7AEB2B}"/>
              </c:ext>
            </c:extLst>
          </c:dPt>
          <c:dPt>
            <c:idx val="6"/>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0D-33C4-42EE-BE81-C4853E7AEB2B}"/>
              </c:ext>
            </c:extLst>
          </c:dPt>
          <c:dPt>
            <c:idx val="7"/>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0F-33C4-42EE-BE81-C4853E7AEB2B}"/>
              </c:ext>
            </c:extLst>
          </c:dPt>
          <c:dPt>
            <c:idx val="8"/>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11-33C4-42EE-BE81-C4853E7AEB2B}"/>
              </c:ext>
            </c:extLst>
          </c:dPt>
          <c:dPt>
            <c:idx val="9"/>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13-33C4-42EE-BE81-C4853E7AEB2B}"/>
              </c:ext>
            </c:extLst>
          </c:dPt>
          <c:dPt>
            <c:idx val="10"/>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15-33C4-42EE-BE81-C4853E7AEB2B}"/>
              </c:ext>
            </c:extLst>
          </c:dPt>
          <c:dPt>
            <c:idx val="11"/>
            <c:invertIfNegative val="0"/>
            <c:bubble3D val="0"/>
            <c:spPr>
              <a:solidFill>
                <a:srgbClr val="382573"/>
              </a:solidFill>
              <a:ln>
                <a:solidFill>
                  <a:schemeClr val="accent4">
                    <a:lumMod val="40000"/>
                    <a:lumOff val="60000"/>
                  </a:schemeClr>
                </a:solidFill>
              </a:ln>
              <a:effectLst/>
            </c:spPr>
            <c:extLst>
              <c:ext xmlns:c16="http://schemas.microsoft.com/office/drawing/2014/chart" uri="{C3380CC4-5D6E-409C-BE32-E72D297353CC}">
                <c16:uniqueId val="{00000017-33C4-42EE-BE81-C4853E7AEB2B}"/>
              </c:ext>
            </c:extLst>
          </c:dPt>
          <c:dPt>
            <c:idx val="12"/>
            <c:invertIfNegative val="0"/>
            <c:bubble3D val="0"/>
            <c:spPr>
              <a:solidFill>
                <a:srgbClr val="6BC3C4"/>
              </a:solidFill>
              <a:ln>
                <a:solidFill>
                  <a:schemeClr val="accent4">
                    <a:lumMod val="60000"/>
                    <a:lumOff val="40000"/>
                  </a:schemeClr>
                </a:solidFill>
              </a:ln>
              <a:effectLst/>
            </c:spPr>
            <c:extLst>
              <c:ext xmlns:c16="http://schemas.microsoft.com/office/drawing/2014/chart" uri="{C3380CC4-5D6E-409C-BE32-E72D297353CC}">
                <c16:uniqueId val="{00000019-33C4-42EE-BE81-C4853E7AEB2B}"/>
              </c:ext>
            </c:extLst>
          </c:dPt>
          <c:dPt>
            <c:idx val="13"/>
            <c:invertIfNegative val="0"/>
            <c:bubble3D val="0"/>
            <c:spPr>
              <a:solidFill>
                <a:srgbClr val="6BC3C4"/>
              </a:solidFill>
              <a:ln>
                <a:solidFill>
                  <a:schemeClr val="accent4">
                    <a:lumMod val="60000"/>
                    <a:lumOff val="40000"/>
                  </a:schemeClr>
                </a:solidFill>
              </a:ln>
              <a:effectLst/>
            </c:spPr>
            <c:extLst>
              <c:ext xmlns:c16="http://schemas.microsoft.com/office/drawing/2014/chart" uri="{C3380CC4-5D6E-409C-BE32-E72D297353CC}">
                <c16:uniqueId val="{0000001B-33C4-42EE-BE81-C4853E7AEB2B}"/>
              </c:ext>
            </c:extLst>
          </c:dPt>
          <c:dPt>
            <c:idx val="14"/>
            <c:invertIfNegative val="0"/>
            <c:bubble3D val="0"/>
            <c:spPr>
              <a:solidFill>
                <a:srgbClr val="6BC3C4"/>
              </a:solidFill>
              <a:ln>
                <a:solidFill>
                  <a:schemeClr val="accent4">
                    <a:lumMod val="60000"/>
                    <a:lumOff val="40000"/>
                  </a:schemeClr>
                </a:solidFill>
              </a:ln>
              <a:effectLst/>
            </c:spPr>
            <c:extLst>
              <c:ext xmlns:c16="http://schemas.microsoft.com/office/drawing/2014/chart" uri="{C3380CC4-5D6E-409C-BE32-E72D297353CC}">
                <c16:uniqueId val="{0000001D-33C4-42EE-BE81-C4853E7AEB2B}"/>
              </c:ext>
            </c:extLst>
          </c:dPt>
          <c:dPt>
            <c:idx val="15"/>
            <c:invertIfNegative val="0"/>
            <c:bubble3D val="0"/>
            <c:spPr>
              <a:solidFill>
                <a:srgbClr val="6BC3C4"/>
              </a:solidFill>
              <a:ln>
                <a:solidFill>
                  <a:schemeClr val="accent4">
                    <a:lumMod val="60000"/>
                    <a:lumOff val="40000"/>
                  </a:schemeClr>
                </a:solidFill>
              </a:ln>
              <a:effectLst/>
            </c:spPr>
            <c:extLst>
              <c:ext xmlns:c16="http://schemas.microsoft.com/office/drawing/2014/chart" uri="{C3380CC4-5D6E-409C-BE32-E72D297353CC}">
                <c16:uniqueId val="{0000001F-33C4-42EE-BE81-C4853E7AEB2B}"/>
              </c:ext>
            </c:extLst>
          </c:dPt>
          <c:cat>
            <c:numRef>
              <c:f>'Assessment Form (Pre-tender)'!$K$69:$K$84</c:f>
              <c:numCache>
                <c:formatCode>General</c:formatCode>
                <c:ptCount val="16"/>
                <c:pt idx="0">
                  <c:v>1.1000000000000001</c:v>
                </c:pt>
                <c:pt idx="1">
                  <c:v>1.2</c:v>
                </c:pt>
                <c:pt idx="2">
                  <c:v>1.3</c:v>
                </c:pt>
                <c:pt idx="3">
                  <c:v>1.4</c:v>
                </c:pt>
                <c:pt idx="4">
                  <c:v>1.5</c:v>
                </c:pt>
                <c:pt idx="5">
                  <c:v>2.1</c:v>
                </c:pt>
                <c:pt idx="6">
                  <c:v>2.2000000000000002</c:v>
                </c:pt>
                <c:pt idx="7">
                  <c:v>2.2999999999999998</c:v>
                </c:pt>
                <c:pt idx="8">
                  <c:v>2.4</c:v>
                </c:pt>
                <c:pt idx="9">
                  <c:v>2.5</c:v>
                </c:pt>
                <c:pt idx="10">
                  <c:v>2.6</c:v>
                </c:pt>
                <c:pt idx="11">
                  <c:v>2.7</c:v>
                </c:pt>
                <c:pt idx="12">
                  <c:v>3.1</c:v>
                </c:pt>
                <c:pt idx="13">
                  <c:v>3.2</c:v>
                </c:pt>
                <c:pt idx="14">
                  <c:v>3.3</c:v>
                </c:pt>
                <c:pt idx="15">
                  <c:v>3.4</c:v>
                </c:pt>
              </c:numCache>
            </c:numRef>
          </c:cat>
          <c:val>
            <c:numRef>
              <c:f>'Assessment Form (Pre-tender)'!$L$69:$L$84</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20-33C4-42EE-BE81-C4853E7AEB2B}"/>
            </c:ext>
          </c:extLst>
        </c:ser>
        <c:dLbls>
          <c:showLegendKey val="0"/>
          <c:showVal val="0"/>
          <c:showCatName val="0"/>
          <c:showSerName val="0"/>
          <c:showPercent val="0"/>
          <c:showBubbleSize val="0"/>
        </c:dLbls>
        <c:gapWidth val="219"/>
        <c:overlap val="-27"/>
        <c:axId val="792438152"/>
        <c:axId val="792438480"/>
      </c:barChart>
      <c:catAx>
        <c:axId val="792438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38480"/>
        <c:crosses val="autoZero"/>
        <c:auto val="1"/>
        <c:lblAlgn val="ctr"/>
        <c:lblOffset val="100"/>
        <c:noMultiLvlLbl val="0"/>
      </c:catAx>
      <c:valAx>
        <c:axId val="7924384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2438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alixfinance.co.uk/loans/welsh-loans#http://salixfinance.co.uk/loans/welsh-loans" TargetMode="External"/><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38100</xdr:rowOff>
    </xdr:from>
    <xdr:to>
      <xdr:col>2</xdr:col>
      <xdr:colOff>530225</xdr:colOff>
      <xdr:row>1</xdr:row>
      <xdr:rowOff>1181100</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90525" y="238125"/>
          <a:ext cx="2876550" cy="1143000"/>
        </a:xfrm>
        <a:prstGeom prst="rect">
          <a:avLst/>
        </a:prstGeom>
      </xdr:spPr>
    </xdr:pic>
    <xdr:clientData/>
  </xdr:twoCellAnchor>
  <xdr:twoCellAnchor>
    <xdr:from>
      <xdr:col>18</xdr:col>
      <xdr:colOff>0</xdr:colOff>
      <xdr:row>38</xdr:row>
      <xdr:rowOff>0</xdr:rowOff>
    </xdr:from>
    <xdr:to>
      <xdr:col>19</xdr:col>
      <xdr:colOff>57150</xdr:colOff>
      <xdr:row>40</xdr:row>
      <xdr:rowOff>171450</xdr:rowOff>
    </xdr:to>
    <xdr:sp macro="" textlink="">
      <xdr:nvSpPr>
        <xdr:cNvPr id="1025" name="Text Box 1">
          <a:hlinkClick xmlns:r="http://schemas.openxmlformats.org/officeDocument/2006/relationships" r:id="rId2"/>
          <a:extLst>
            <a:ext uri="{FF2B5EF4-FFF2-40B4-BE49-F238E27FC236}">
              <a16:creationId xmlns:a16="http://schemas.microsoft.com/office/drawing/2014/main" id="{00000000-0008-0000-0000-000001040000}"/>
            </a:ext>
          </a:extLst>
        </xdr:cNvPr>
        <xdr:cNvSpPr txBox="1">
          <a:spLocks noChangeArrowheads="1"/>
        </xdr:cNvSpPr>
      </xdr:nvSpPr>
      <xdr:spPr bwMode="auto">
        <a:xfrm>
          <a:off x="20354925" y="14716125"/>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http://salixfinance.co.uk/loans/welsh-loans</a:t>
          </a:r>
        </a:p>
      </xdr:txBody>
    </xdr:sp>
    <xdr:clientData/>
  </xdr:twoCellAnchor>
  <xdr:twoCellAnchor>
    <xdr:from>
      <xdr:col>18</xdr:col>
      <xdr:colOff>0</xdr:colOff>
      <xdr:row>38</xdr:row>
      <xdr:rowOff>0</xdr:rowOff>
    </xdr:from>
    <xdr:to>
      <xdr:col>19</xdr:col>
      <xdr:colOff>57150</xdr:colOff>
      <xdr:row>40</xdr:row>
      <xdr:rowOff>171450</xdr:rowOff>
    </xdr:to>
    <xdr:sp macro="" textlink="">
      <xdr:nvSpPr>
        <xdr:cNvPr id="1026" name="Text Box 2">
          <a:hlinkClick xmlns:r="http://schemas.openxmlformats.org/officeDocument/2006/relationships" r:id="rId2"/>
          <a:extLst>
            <a:ext uri="{FF2B5EF4-FFF2-40B4-BE49-F238E27FC236}">
              <a16:creationId xmlns:a16="http://schemas.microsoft.com/office/drawing/2014/main" id="{00000000-0008-0000-0000-000002040000}"/>
            </a:ext>
          </a:extLst>
        </xdr:cNvPr>
        <xdr:cNvSpPr txBox="1">
          <a:spLocks noChangeArrowheads="1"/>
        </xdr:cNvSpPr>
      </xdr:nvSpPr>
      <xdr:spPr bwMode="auto">
        <a:xfrm>
          <a:off x="20354925" y="14716125"/>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http://salixfinance.co.uk/loans/welsh-loans</a:t>
          </a:r>
        </a:p>
      </xdr:txBody>
    </xdr:sp>
    <xdr:clientData/>
  </xdr:twoCellAnchor>
  <xdr:twoCellAnchor editAs="oneCell">
    <xdr:from>
      <xdr:col>5</xdr:col>
      <xdr:colOff>746125</xdr:colOff>
      <xdr:row>1</xdr:row>
      <xdr:rowOff>165100</xdr:rowOff>
    </xdr:from>
    <xdr:to>
      <xdr:col>5</xdr:col>
      <xdr:colOff>2368530</xdr:colOff>
      <xdr:row>1</xdr:row>
      <xdr:rowOff>952500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13014325" y="381000"/>
          <a:ext cx="1698605" cy="787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209550</xdr:colOff>
      <xdr:row>2</xdr:row>
      <xdr:rowOff>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338667</xdr:colOff>
      <xdr:row>1</xdr:row>
      <xdr:rowOff>169333</xdr:rowOff>
    </xdr:from>
    <xdr:to>
      <xdr:col>10</xdr:col>
      <xdr:colOff>1003211</xdr:colOff>
      <xdr:row>1</xdr:row>
      <xdr:rowOff>1018492</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13447889" y="381000"/>
          <a:ext cx="1844163" cy="8548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2</xdr:row>
      <xdr:rowOff>0</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381000</xdr:colOff>
      <xdr:row>1</xdr:row>
      <xdr:rowOff>127000</xdr:rowOff>
    </xdr:from>
    <xdr:to>
      <xdr:col>10</xdr:col>
      <xdr:colOff>1045544</xdr:colOff>
      <xdr:row>1</xdr:row>
      <xdr:rowOff>970444</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13490222" y="338667"/>
          <a:ext cx="1844163" cy="8548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2</xdr:row>
      <xdr:rowOff>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381000</xdr:colOff>
      <xdr:row>1</xdr:row>
      <xdr:rowOff>197556</xdr:rowOff>
    </xdr:from>
    <xdr:to>
      <xdr:col>10</xdr:col>
      <xdr:colOff>1045544</xdr:colOff>
      <xdr:row>1</xdr:row>
      <xdr:rowOff>1044810</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a:stretch>
          <a:fillRect/>
        </a:stretch>
      </xdr:blipFill>
      <xdr:spPr>
        <a:xfrm>
          <a:off x="13490222" y="409223"/>
          <a:ext cx="1844163" cy="8548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1</xdr:row>
      <xdr:rowOff>1196340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310445</xdr:colOff>
      <xdr:row>1</xdr:row>
      <xdr:rowOff>197555</xdr:rowOff>
    </xdr:from>
    <xdr:to>
      <xdr:col>10</xdr:col>
      <xdr:colOff>969274</xdr:colOff>
      <xdr:row>1</xdr:row>
      <xdr:rowOff>1044809</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13419667" y="409222"/>
          <a:ext cx="1844163" cy="8548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63500</xdr:colOff>
      <xdr:row>1</xdr:row>
      <xdr:rowOff>139700</xdr:rowOff>
    </xdr:from>
    <xdr:to>
      <xdr:col>4</xdr:col>
      <xdr:colOff>2237</xdr:colOff>
      <xdr:row>1</xdr:row>
      <xdr:rowOff>800100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6985000" y="304800"/>
          <a:ext cx="1424637" cy="660400"/>
        </a:xfrm>
        <a:prstGeom prst="rect">
          <a:avLst/>
        </a:prstGeom>
      </xdr:spPr>
    </xdr:pic>
    <xdr:clientData/>
  </xdr:twoCellAnchor>
  <xdr:twoCellAnchor editAs="oneCell">
    <xdr:from>
      <xdr:col>9</xdr:col>
      <xdr:colOff>939800</xdr:colOff>
      <xdr:row>1</xdr:row>
      <xdr:rowOff>152400</xdr:rowOff>
    </xdr:from>
    <xdr:to>
      <xdr:col>10</xdr:col>
      <xdr:colOff>0</xdr:colOff>
      <xdr:row>1</xdr:row>
      <xdr:rowOff>812800</xdr:rowOff>
    </xdr:to>
    <xdr:pic>
      <xdr:nvPicPr>
        <xdr:cNvPr id="7" name="Picture 6">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a:stretch>
          <a:fillRect/>
        </a:stretch>
      </xdr:blipFill>
      <xdr:spPr>
        <a:xfrm>
          <a:off x="16497300" y="317500"/>
          <a:ext cx="1424637" cy="660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171450</xdr:colOff>
      <xdr:row>1</xdr:row>
      <xdr:rowOff>76200</xdr:rowOff>
    </xdr:from>
    <xdr:to>
      <xdr:col>11</xdr:col>
      <xdr:colOff>1302844</xdr:colOff>
      <xdr:row>1</xdr:row>
      <xdr:rowOff>600075</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6877050" y="476250"/>
          <a:ext cx="1131394"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66674</xdr:colOff>
      <xdr:row>66</xdr:row>
      <xdr:rowOff>19050</xdr:rowOff>
    </xdr:from>
    <xdr:to>
      <xdr:col>7</xdr:col>
      <xdr:colOff>1428749</xdr:colOff>
      <xdr:row>74</xdr:row>
      <xdr:rowOff>95250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1346200</xdr:colOff>
      <xdr:row>1</xdr:row>
      <xdr:rowOff>165100</xdr:rowOff>
    </xdr:from>
    <xdr:to>
      <xdr:col>7</xdr:col>
      <xdr:colOff>1501263</xdr:colOff>
      <xdr:row>2</xdr:row>
      <xdr:rowOff>257974</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10452100" y="381000"/>
          <a:ext cx="1844163" cy="8548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66674</xdr:colOff>
      <xdr:row>68</xdr:row>
      <xdr:rowOff>19050</xdr:rowOff>
    </xdr:from>
    <xdr:to>
      <xdr:col>7</xdr:col>
      <xdr:colOff>1428749</xdr:colOff>
      <xdr:row>76</xdr:row>
      <xdr:rowOff>95250</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1193800</xdr:colOff>
      <xdr:row>1</xdr:row>
      <xdr:rowOff>152400</xdr:rowOff>
    </xdr:from>
    <xdr:to>
      <xdr:col>7</xdr:col>
      <xdr:colOff>1438275</xdr:colOff>
      <xdr:row>5</xdr:row>
      <xdr:rowOff>76994</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9147175" y="361950"/>
          <a:ext cx="1720850" cy="8199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114300</xdr:colOff>
      <xdr:row>1</xdr:row>
      <xdr:rowOff>133350</xdr:rowOff>
    </xdr:from>
    <xdr:to>
      <xdr:col>3</xdr:col>
      <xdr:colOff>1681108</xdr:colOff>
      <xdr:row>1</xdr:row>
      <xdr:rowOff>858837</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6172200" y="304800"/>
          <a:ext cx="1566808" cy="72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1</xdr:row>
      <xdr:rowOff>28575</xdr:rowOff>
    </xdr:from>
    <xdr:to>
      <xdr:col>2</xdr:col>
      <xdr:colOff>723900</xdr:colOff>
      <xdr:row>1</xdr:row>
      <xdr:rowOff>1171575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81000" y="228600"/>
          <a:ext cx="2876550" cy="1143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457200</xdr:colOff>
          <xdr:row>4</xdr:row>
          <xdr:rowOff>121920</xdr:rowOff>
        </xdr:from>
        <xdr:to>
          <xdr:col>3</xdr:col>
          <xdr:colOff>1287780</xdr:colOff>
          <xdr:row>6</xdr:row>
          <xdr:rowOff>30480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6</xdr:row>
          <xdr:rowOff>160020</xdr:rowOff>
        </xdr:from>
        <xdr:to>
          <xdr:col>3</xdr:col>
          <xdr:colOff>1059180</xdr:colOff>
          <xdr:row>7</xdr:row>
          <xdr:rowOff>228600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2316480</xdr:colOff>
          <xdr:row>8</xdr:row>
          <xdr:rowOff>45720</xdr:rowOff>
        </xdr:from>
        <xdr:to>
          <xdr:col>2</xdr:col>
          <xdr:colOff>3009900</xdr:colOff>
          <xdr:row>10</xdr:row>
          <xdr:rowOff>30480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3390900</xdr:colOff>
          <xdr:row>11</xdr:row>
          <xdr:rowOff>30480</xdr:rowOff>
        </xdr:from>
        <xdr:to>
          <xdr:col>5</xdr:col>
          <xdr:colOff>4145280</xdr:colOff>
          <xdr:row>11</xdr:row>
          <xdr:rowOff>335280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3040380</xdr:colOff>
          <xdr:row>11</xdr:row>
          <xdr:rowOff>495300</xdr:rowOff>
        </xdr:from>
        <xdr:to>
          <xdr:col>2</xdr:col>
          <xdr:colOff>3657600</xdr:colOff>
          <xdr:row>13</xdr:row>
          <xdr:rowOff>38100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2286000</xdr:colOff>
          <xdr:row>13</xdr:row>
          <xdr:rowOff>76200</xdr:rowOff>
        </xdr:from>
        <xdr:to>
          <xdr:col>5</xdr:col>
          <xdr:colOff>2964180</xdr:colOff>
          <xdr:row>14</xdr:row>
          <xdr:rowOff>236220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1516380</xdr:colOff>
          <xdr:row>14</xdr:row>
          <xdr:rowOff>297180</xdr:rowOff>
        </xdr:from>
        <xdr:to>
          <xdr:col>3</xdr:col>
          <xdr:colOff>1897380</xdr:colOff>
          <xdr:row>15</xdr:row>
          <xdr:rowOff>198120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419100</xdr:rowOff>
        </xdr:from>
        <xdr:to>
          <xdr:col>1</xdr:col>
          <xdr:colOff>533400</xdr:colOff>
          <xdr:row>16</xdr:row>
          <xdr:rowOff>647700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100" b="0" i="0" u="none" strike="noStrike" baseline="0">
                  <a:solidFill>
                    <a:srgbClr val="000000"/>
                  </a:solidFill>
                  <a:latin typeface="Calibri"/>
                  <a:cs typeface="Calibr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16</xdr:row>
          <xdr:rowOff>731520</xdr:rowOff>
        </xdr:from>
        <xdr:to>
          <xdr:col>1</xdr:col>
          <xdr:colOff>533400</xdr:colOff>
          <xdr:row>16</xdr:row>
          <xdr:rowOff>960120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100" b="0" i="0" u="none" strike="noStrike" baseline="0">
                  <a:solidFill>
                    <a:srgbClr val="000000"/>
                  </a:solidFill>
                  <a:latin typeface="Calibri"/>
                  <a:cs typeface="Calibri"/>
                </a:rPr>
                <a:t>No</a:t>
              </a:r>
            </a:p>
          </xdr:txBody>
        </xdr:sp>
        <xdr:clientData/>
      </xdr:twoCellAnchor>
    </mc:Choice>
    <mc:Fallback/>
  </mc:AlternateContent>
  <xdr:twoCellAnchor editAs="oneCell">
    <xdr:from>
      <xdr:col>5</xdr:col>
      <xdr:colOff>2616200</xdr:colOff>
      <xdr:row>1</xdr:row>
      <xdr:rowOff>165100</xdr:rowOff>
    </xdr:from>
    <xdr:to>
      <xdr:col>5</xdr:col>
      <xdr:colOff>3990955</xdr:colOff>
      <xdr:row>1</xdr:row>
      <xdr:rowOff>952500</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a:stretch>
          <a:fillRect/>
        </a:stretch>
      </xdr:blipFill>
      <xdr:spPr>
        <a:xfrm>
          <a:off x="13792200" y="381000"/>
          <a:ext cx="1698605" cy="787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2</xdr:col>
      <xdr:colOff>219075</xdr:colOff>
      <xdr:row>1</xdr:row>
      <xdr:rowOff>1190625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23850" y="247650"/>
          <a:ext cx="2876550" cy="1143000"/>
        </a:xfrm>
        <a:prstGeom prst="rect">
          <a:avLst/>
        </a:prstGeom>
      </xdr:spPr>
    </xdr:pic>
    <xdr:clientData/>
  </xdr:twoCellAnchor>
  <xdr:twoCellAnchor editAs="oneCell">
    <xdr:from>
      <xdr:col>7</xdr:col>
      <xdr:colOff>677334</xdr:colOff>
      <xdr:row>1</xdr:row>
      <xdr:rowOff>148166</xdr:rowOff>
    </xdr:from>
    <xdr:to>
      <xdr:col>7</xdr:col>
      <xdr:colOff>2330997</xdr:colOff>
      <xdr:row>1</xdr:row>
      <xdr:rowOff>1003040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3165667" y="359833"/>
          <a:ext cx="1844163" cy="8548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2</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33375" y="247650"/>
          <a:ext cx="2876550" cy="1143000"/>
        </a:xfrm>
        <a:prstGeom prst="rect">
          <a:avLst/>
        </a:prstGeom>
      </xdr:spPr>
    </xdr:pic>
    <xdr:clientData/>
  </xdr:twoCellAnchor>
  <xdr:twoCellAnchor editAs="oneCell">
    <xdr:from>
      <xdr:col>9</xdr:col>
      <xdr:colOff>282222</xdr:colOff>
      <xdr:row>1</xdr:row>
      <xdr:rowOff>141110</xdr:rowOff>
    </xdr:from>
    <xdr:to>
      <xdr:col>10</xdr:col>
      <xdr:colOff>933431</xdr:colOff>
      <xdr:row>1</xdr:row>
      <xdr:rowOff>1011224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13391444" y="352777"/>
          <a:ext cx="1844163" cy="8548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2</xdr:row>
      <xdr:rowOff>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282222</xdr:colOff>
      <xdr:row>1</xdr:row>
      <xdr:rowOff>183444</xdr:rowOff>
    </xdr:from>
    <xdr:to>
      <xdr:col>10</xdr:col>
      <xdr:colOff>933431</xdr:colOff>
      <xdr:row>1</xdr:row>
      <xdr:rowOff>1044033</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13391444" y="395111"/>
          <a:ext cx="1844163" cy="8548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2</xdr:row>
      <xdr:rowOff>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338667</xdr:colOff>
      <xdr:row>1</xdr:row>
      <xdr:rowOff>141111</xdr:rowOff>
    </xdr:from>
    <xdr:to>
      <xdr:col>10</xdr:col>
      <xdr:colOff>1007021</xdr:colOff>
      <xdr:row>1</xdr:row>
      <xdr:rowOff>1003605</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13447889" y="352778"/>
          <a:ext cx="1844163" cy="8548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209550</xdr:colOff>
      <xdr:row>2</xdr:row>
      <xdr:rowOff>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338666</xdr:colOff>
      <xdr:row>1</xdr:row>
      <xdr:rowOff>127000</xdr:rowOff>
    </xdr:from>
    <xdr:to>
      <xdr:col>10</xdr:col>
      <xdr:colOff>1010830</xdr:colOff>
      <xdr:row>1</xdr:row>
      <xdr:rowOff>974254</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13447888" y="338667"/>
          <a:ext cx="1844163" cy="8548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1</xdr:row>
      <xdr:rowOff>1196340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296333</xdr:colOff>
      <xdr:row>1</xdr:row>
      <xdr:rowOff>169333</xdr:rowOff>
    </xdr:from>
    <xdr:to>
      <xdr:col>10</xdr:col>
      <xdr:colOff>955162</xdr:colOff>
      <xdr:row>1</xdr:row>
      <xdr:rowOff>1020397</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13405555" y="381000"/>
          <a:ext cx="1844163" cy="8548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2</xdr:col>
      <xdr:colOff>205740</xdr:colOff>
      <xdr:row>1</xdr:row>
      <xdr:rowOff>1196340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72" r="11972"/>
        <a:stretch/>
      </xdr:blipFill>
      <xdr:spPr>
        <a:xfrm>
          <a:off x="346075" y="244475"/>
          <a:ext cx="3009900" cy="1143000"/>
        </a:xfrm>
        <a:prstGeom prst="rect">
          <a:avLst/>
        </a:prstGeom>
      </xdr:spPr>
    </xdr:pic>
    <xdr:clientData/>
  </xdr:twoCellAnchor>
  <xdr:twoCellAnchor editAs="oneCell">
    <xdr:from>
      <xdr:col>9</xdr:col>
      <xdr:colOff>324556</xdr:colOff>
      <xdr:row>1</xdr:row>
      <xdr:rowOff>169333</xdr:rowOff>
    </xdr:from>
    <xdr:to>
      <xdr:col>10</xdr:col>
      <xdr:colOff>979575</xdr:colOff>
      <xdr:row>1</xdr:row>
      <xdr:rowOff>1020397</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13433778" y="381000"/>
          <a:ext cx="1844163" cy="854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LIXFS01\Technical%20Services%20-%20Nov09\10.%20Project%20Compliance%20tools%20&amp;%20Business%20case%20template\1.%20Project%20compliance%20tools\26.%20V34%20Development\Wales\Wales%20CHP%20Application%20Form%20V3.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alixfs01\shared\SEELS\England\DfE\Academies\SEEF\3.%20SEEF%203%202018-19\Revised%20Application%20Documents%20Drafts\Application%20Form\Final%20Version\SEEF%20Application%20Form%202018-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C:/Users/mattc.SALIX/Downloads/Cost%20Saving%20Analysis%20Tool%20-%20V%201.1%20-%20Queens%20Park%20Hig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sers/mattc.SALIX/Downloads/Cost%20Saving%20Analysis%20Tool%20-%20V%201.1%20-%20Queens%20Park%20Hig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ALIXFS01\Technical%20Services%20-%20Nov09\13.%20Technology%20Specific%20Work\22.%20Swimming%20pool%20cover\Pool%20Heatloss%20-%20Version%2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S:/Technical%20Services%20-%20Nov09/13.%20Technology%20Specific%20Work/22.%20Swimming%20pool%20cover/Pool%20Heatloss%20-%20Version%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ccstorage1\t&amp;e$\Technical%20Services%20-%20Nov09\13.%20Technology%20Specific%20Work\22.%20Swimming%20pool%20cover\Pool%20Heatloss%20-%20Version%20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echnical%20Services%20-%20Nov09/10.%20Project%20Compliance%20tools%20&amp;%20Business%20case%20template/1.%20Project%20compliance%20tools/27.%20V35%20Development/Salix%20Compliance%20Tool%20and%20Business%20Case%20V3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alixfs01\shared\Users\CraigM\AppData\Local\Microsoft\Windows\Temporary%20Internet%20Files\Content.Outlook\1K4MSJRC\Multiple%20Fuel%20Compliance%20Tool%20Version%2027%20-%20SEE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salixfs01/shared/Users/CraigM/AppData/Local/Microsoft/Windows/Temporary%20Internet%20Files/Content.Outlook/1K4MSJRC/Multiple%20Fuel%20Compliance%20Tool%20Version%2027%20-%20SEEL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Technical%20Services%20-%20Nov09/10.%20Project%20Compliance%20tools%20&amp;%20Business%20case%20template/1.%20Project%20compliance%20tools/1.%20Compliance%20tools%20-%20Master/Newly%20Branded%20Tools/New%20Salix%20CHP%20Business%20Case%20Template.xlsx?0D0EFFC7" TargetMode="External"/><Relationship Id="rId1" Type="http://schemas.openxmlformats.org/officeDocument/2006/relationships/externalLinkPath" Target="file:///\\0D0EFFC7\New%20Salix%20CHP%20Business%20Case%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IXFS01\Technical%20Services%20-%20Nov09\10.%20Project%20Compliance%20tools%20&amp;%20Business%20case%20template\1.%20Project%20compliance%20tools\26.%20V34%20Development\Wales\Wales%20CHP%20Application%20Form%20V3.2%20-%20Extended%20N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LIXFS01\Technical%20Services%20-%20Nov09\10.%20Project%20Compliance%20tools%20&amp;%20Business%20case%20template\1.%20Project%20compliance%20tools\26.%20V34%20Development\Salix%20Compliance%20Tool%20and%20Business%20Case%20V34.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SALIXFS01\C:\Volumes\Shared\Technical%20Services%20-%20Nov09\10.%20Project%20Compliance%20tools%20&amp;%20Business%20case%20template\1.%20Project%20compliance%20tools\1.%20Compliance%20tools%20-%20Master\Salix%20Compliance%20Tool%20and%20Business%20Case%20V34.xlsx?F8BBD5E0" TargetMode="External"/><Relationship Id="rId1" Type="http://schemas.openxmlformats.org/officeDocument/2006/relationships/externalLinkPath" Target="file:///\\F8BBD5E0\Salix%20Compliance%20Tool%20and%20Business%20Case%20V3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alixfs01\shared\Technical%20Services%20-%20Nov09\10.%20Project%20Compliance%20tools%20&amp;%20Business%20case%20template\1.%20Project%20compliance%20tools\25.%20V33.1%20Development\2.%20SEELS%20Tools\Wales%20Application%20Form%20-%20Version%20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salixfs01/shared/Documents%20and%20Settings/dobl1733/Local%20Settings/Temporary%20Internet%20Files/Content.Outlook/BV6CWOUN/SEELS%20Project%20Compliance%20Tool%20v22%20Fuel%20Conversion%20v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alixfs01\shared\Documents%20and%20Settings\dobl1733\Local%20Settings\Temporary%20Internet%20Files\Content.Outlook\BV6CWOUN\SEELS%20Project%20Compliance%20Tool%20v22%20Fuel%20Conversion%20v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salixfs01/shared/SEELS/England/DfE/Academies/SEEF/3.%20SEEF%203%202018-19/Revised%20Application%20Documents%20Drafts/Application%20Form/Final%20Version/SEEF%20Application%20Form%20201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amp; Con. Factors"/>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amp; Con. Factor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shboard"/>
      <sheetName val="Terms and Conditions"/>
      <sheetName val="Revision History"/>
      <sheetName val="CO2"/>
    </sheetNames>
    <sheetDataSet>
      <sheetData sheetId="0" refreshError="1"/>
      <sheetData sheetId="1">
        <row r="27">
          <cell r="D27">
            <v>0.1</v>
          </cell>
        </row>
        <row r="28">
          <cell r="D28">
            <v>-0.1</v>
          </cell>
        </row>
      </sheetData>
      <sheetData sheetId="2" refreshError="1"/>
      <sheetData sheetId="3" refreshError="1"/>
      <sheetData sheetId="4">
        <row r="2">
          <cell r="B2" t="str">
            <v>Electricity</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ashboard"/>
      <sheetName val="Terms and Conditions"/>
      <sheetName val="Revision History"/>
      <sheetName val="CO2"/>
    </sheetNames>
    <sheetDataSet>
      <sheetData sheetId="0" refreshError="1"/>
      <sheetData sheetId="1">
        <row r="27">
          <cell r="D27">
            <v>0.1</v>
          </cell>
        </row>
        <row r="28">
          <cell r="D28">
            <v>-0.1</v>
          </cell>
        </row>
      </sheetData>
      <sheetData sheetId="2" refreshError="1"/>
      <sheetData sheetId="3" refreshError="1"/>
      <sheetData sheetId="4">
        <row r="2">
          <cell r="B2" t="str">
            <v>Electricity</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Example"/>
      <sheetName val="Project 1"/>
      <sheetName val="Project 2"/>
      <sheetName val="Project 3"/>
      <sheetName val="Calculation Methodology"/>
      <sheetName val="Reference Material"/>
      <sheetName val="Change Log"/>
      <sheetName val="Terms and Conditions"/>
    </sheetNames>
    <sheetDataSet>
      <sheetData sheetId="0">
        <row r="6">
          <cell r="B6" t="str">
            <v>Salix Finance: Pool Heatloss - Evaporation Tool (Version 1.0)</v>
          </cell>
        </row>
      </sheetData>
      <sheetData sheetId="1">
        <row r="12">
          <cell r="C12">
            <v>15</v>
          </cell>
        </row>
        <row r="19">
          <cell r="C19">
            <v>2000000</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Terms and Conditions"/>
      <sheetName val="Guidance Notes"/>
      <sheetName val="Project Compliance Tool"/>
      <sheetName val="Business Case"/>
      <sheetName val="Technology List"/>
      <sheetName val="Additionality Criteria"/>
      <sheetName val="Definitions"/>
      <sheetName val="Assessment Form"/>
      <sheetName val="Assessment Form (Pre-tender)"/>
      <sheetName val="Technologies Under Review"/>
      <sheetName val="Revision History"/>
      <sheetName val="PETREAD"/>
      <sheetName val="Extra 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CHPQA"/>
      <sheetName val="Programme details"/>
      <sheetName val="CHP 1"/>
      <sheetName val="CHP 2"/>
      <sheetName val="CHP 3"/>
      <sheetName val="ECM 1"/>
      <sheetName val="ECM 2"/>
      <sheetName val="ECM 3"/>
      <sheetName val="ECM 4"/>
      <sheetName val="ECM 5"/>
      <sheetName val="ECM 6"/>
      <sheetName val="ECM 7"/>
      <sheetName val="ECM 8"/>
      <sheetName val="ECM 9"/>
      <sheetName val="ECM 10"/>
      <sheetName val="Backing sheet"/>
      <sheetName val="Technology List &amp; Con. Factors"/>
      <sheetName val="Persistence Factor Model"/>
      <sheetName val="Assessment Form"/>
      <sheetName val="Technologies Under Review"/>
      <sheetName val="Revision History"/>
      <sheetName val="Compliancy"/>
    </sheetNames>
    <sheetDataSet>
      <sheetData sheetId="0" refreshError="1"/>
      <sheetData sheetId="1" refreshError="1"/>
      <sheetData sheetId="2">
        <row r="11">
          <cell r="C11"/>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5">
          <cell r="C15" t="str">
            <v>Biomass CHP</v>
          </cell>
        </row>
        <row r="16">
          <cell r="C16" t="str">
            <v>Gas Turbine</v>
          </cell>
        </row>
        <row r="17">
          <cell r="C17" t="str">
            <v>Gas, Diesel, gasoil engine CHP</v>
          </cell>
        </row>
        <row r="18">
          <cell r="C18" t="str">
            <v>Private wire connection</v>
          </cell>
        </row>
      </sheetData>
      <sheetData sheetId="18" refreshError="1"/>
      <sheetData sheetId="19">
        <row r="68">
          <cell r="L68" t="str">
            <v>Score</v>
          </cell>
        </row>
      </sheetData>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amp; Con. Factors"/>
      <sheetName val="Guidance Not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sheetName val="Extra look-up"/>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sheetName val="Extra look-up"/>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amp; Con. Fac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List &amp; Con. F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echnical@salixfinance.co.uk" TargetMode="External"/><Relationship Id="rId1" Type="http://schemas.openxmlformats.org/officeDocument/2006/relationships/hyperlink" Target="https://www.salixfinance.co.uk/knowledge-shar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technical@salixfinance.co.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uturegenerations.wales/about-us/future-generations-act/" TargetMode="External"/><Relationship Id="rId1" Type="http://schemas.openxmlformats.org/officeDocument/2006/relationships/hyperlink" Target="mailto:technical@salixfinance.co.uk?subject=CHP%20Business%20Case%20Template%20-%20[INSERT%20organisation%20name%20and%20scheme%20name]"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DAE76"/>
    <pageSetUpPr fitToPage="1"/>
  </sheetPr>
  <dimension ref="B1:H40"/>
  <sheetViews>
    <sheetView showGridLines="0" showRowColHeaders="0" zoomScale="85" zoomScaleNormal="85" workbookViewId="0">
      <selection activeCell="B20" sqref="B20"/>
    </sheetView>
  </sheetViews>
  <sheetFormatPr defaultColWidth="9.109375" defaultRowHeight="15.6" x14ac:dyDescent="0.3"/>
  <cols>
    <col min="1" max="1" width="3.5546875" style="45" customWidth="1"/>
    <col min="2" max="2" width="38" style="48" customWidth="1"/>
    <col min="3" max="3" width="43.44140625" style="45" customWidth="1"/>
    <col min="4" max="6" width="35.5546875" style="45" customWidth="1"/>
    <col min="7" max="16384" width="9.109375" style="45"/>
  </cols>
  <sheetData>
    <row r="1" spans="2:6" ht="16.2" thickBot="1" x14ac:dyDescent="0.35">
      <c r="B1" s="107"/>
      <c r="C1" s="108"/>
      <c r="D1" s="108"/>
      <c r="E1" s="108"/>
      <c r="F1" s="108"/>
    </row>
    <row r="2" spans="2:6" ht="99" customHeight="1" x14ac:dyDescent="0.3">
      <c r="B2" s="114"/>
      <c r="C2" s="115"/>
      <c r="D2" s="115"/>
      <c r="E2" s="115"/>
      <c r="F2" s="116"/>
    </row>
    <row r="3" spans="2:6" ht="28.5" customHeight="1" x14ac:dyDescent="0.3">
      <c r="B3" s="117" t="s">
        <v>489</v>
      </c>
      <c r="C3" s="118"/>
      <c r="D3" s="118"/>
      <c r="E3" s="118"/>
      <c r="F3" s="119"/>
    </row>
    <row r="4" spans="2:6" ht="21" customHeight="1" x14ac:dyDescent="0.3">
      <c r="B4" s="117"/>
      <c r="C4" s="118"/>
      <c r="D4" s="118"/>
      <c r="E4" s="118"/>
      <c r="F4" s="119"/>
    </row>
    <row r="5" spans="2:6" ht="20.100000000000001" customHeight="1" x14ac:dyDescent="0.3">
      <c r="B5" s="120" t="s">
        <v>251</v>
      </c>
      <c r="C5" s="118"/>
      <c r="D5" s="118"/>
      <c r="E5" s="118"/>
      <c r="F5" s="119"/>
    </row>
    <row r="6" spans="2:6" ht="39" customHeight="1" x14ac:dyDescent="0.3">
      <c r="B6" s="691" t="s">
        <v>651</v>
      </c>
      <c r="C6" s="692"/>
      <c r="D6" s="692"/>
      <c r="E6" s="692"/>
      <c r="F6" s="693"/>
    </row>
    <row r="7" spans="2:6" ht="4.5" customHeight="1" x14ac:dyDescent="0.3">
      <c r="B7" s="574"/>
      <c r="C7" s="575"/>
      <c r="D7" s="575"/>
      <c r="E7" s="575"/>
      <c r="F7" s="576"/>
    </row>
    <row r="8" spans="2:6" ht="13.5" customHeight="1" x14ac:dyDescent="0.3">
      <c r="B8" s="121" t="s">
        <v>326</v>
      </c>
      <c r="C8" s="122" t="s">
        <v>325</v>
      </c>
      <c r="D8" s="123" t="s">
        <v>577</v>
      </c>
      <c r="E8" s="123"/>
      <c r="F8" s="124"/>
    </row>
    <row r="9" spans="2:6" ht="44.25" customHeight="1" x14ac:dyDescent="0.3">
      <c r="B9" s="691" t="s">
        <v>657</v>
      </c>
      <c r="C9" s="692"/>
      <c r="D9" s="692"/>
      <c r="E9" s="692"/>
      <c r="F9" s="693"/>
    </row>
    <row r="10" spans="2:6" ht="20.25" customHeight="1" x14ac:dyDescent="0.3">
      <c r="B10" s="602" t="s">
        <v>656</v>
      </c>
      <c r="C10" s="125"/>
      <c r="D10" s="125"/>
      <c r="E10" s="125"/>
      <c r="F10" s="126"/>
    </row>
    <row r="11" spans="2:6" ht="12.75" customHeight="1" x14ac:dyDescent="0.3">
      <c r="B11" s="702"/>
      <c r="C11" s="703"/>
      <c r="D11" s="703"/>
      <c r="E11" s="703"/>
      <c r="F11" s="704"/>
    </row>
    <row r="12" spans="2:6" ht="27" hidden="1" customHeight="1" x14ac:dyDescent="0.3">
      <c r="B12" s="601"/>
      <c r="C12" s="127"/>
      <c r="D12" s="127"/>
      <c r="E12" s="127"/>
      <c r="F12" s="128"/>
    </row>
    <row r="13" spans="2:6" ht="19.5" customHeight="1" x14ac:dyDescent="0.3">
      <c r="B13" s="120" t="s">
        <v>310</v>
      </c>
      <c r="C13" s="118"/>
      <c r="D13" s="118"/>
      <c r="E13" s="118"/>
      <c r="F13" s="119"/>
    </row>
    <row r="14" spans="2:6" ht="21" customHeight="1" x14ac:dyDescent="0.3">
      <c r="B14" s="129" t="s">
        <v>330</v>
      </c>
      <c r="C14" s="118"/>
      <c r="D14" s="118"/>
      <c r="E14" s="118"/>
      <c r="F14" s="119"/>
    </row>
    <row r="15" spans="2:6" ht="15.75" customHeight="1" x14ac:dyDescent="0.3">
      <c r="B15" s="691" t="s">
        <v>476</v>
      </c>
      <c r="C15" s="694"/>
      <c r="D15" s="694"/>
      <c r="E15" s="694"/>
      <c r="F15" s="695"/>
    </row>
    <row r="16" spans="2:6" ht="10.5" customHeight="1" x14ac:dyDescent="0.3">
      <c r="B16" s="130"/>
      <c r="C16" s="111"/>
      <c r="D16" s="111"/>
      <c r="E16" s="111"/>
      <c r="F16" s="131"/>
    </row>
    <row r="17" spans="2:7" ht="15.75" customHeight="1" x14ac:dyDescent="0.3">
      <c r="B17" s="691" t="s">
        <v>655</v>
      </c>
      <c r="C17" s="694"/>
      <c r="D17" s="694"/>
      <c r="E17" s="694"/>
      <c r="F17" s="695"/>
    </row>
    <row r="18" spans="2:7" ht="15.75" customHeight="1" x14ac:dyDescent="0.3">
      <c r="B18" s="691"/>
      <c r="C18" s="694"/>
      <c r="D18" s="694"/>
      <c r="E18" s="694"/>
      <c r="F18" s="695"/>
    </row>
    <row r="19" spans="2:7" ht="18" customHeight="1" x14ac:dyDescent="0.3">
      <c r="B19" s="691"/>
      <c r="C19" s="694"/>
      <c r="D19" s="694"/>
      <c r="E19" s="694"/>
      <c r="F19" s="695"/>
    </row>
    <row r="20" spans="2:7" ht="15" customHeight="1" x14ac:dyDescent="0.3">
      <c r="B20" s="132"/>
      <c r="C20" s="109"/>
      <c r="D20" s="109"/>
      <c r="E20" s="109"/>
      <c r="F20" s="133"/>
    </row>
    <row r="21" spans="2:7" ht="18" customHeight="1" x14ac:dyDescent="0.3">
      <c r="B21" s="129" t="s">
        <v>652</v>
      </c>
      <c r="C21" s="109"/>
      <c r="D21" s="109"/>
      <c r="E21" s="109"/>
      <c r="F21" s="133"/>
    </row>
    <row r="22" spans="2:7" ht="14.25" customHeight="1" x14ac:dyDescent="0.3">
      <c r="B22" s="699" t="s">
        <v>578</v>
      </c>
      <c r="C22" s="700"/>
      <c r="D22" s="700"/>
      <c r="E22" s="700"/>
      <c r="F22" s="701"/>
    </row>
    <row r="23" spans="2:7" ht="27" customHeight="1" x14ac:dyDescent="0.3">
      <c r="B23" s="705" t="s">
        <v>477</v>
      </c>
      <c r="C23" s="706"/>
      <c r="D23" s="706"/>
      <c r="E23" s="706"/>
      <c r="F23" s="707"/>
    </row>
    <row r="24" spans="2:7" x14ac:dyDescent="0.3">
      <c r="B24" s="696" t="s">
        <v>580</v>
      </c>
      <c r="C24" s="697"/>
      <c r="D24" s="697"/>
      <c r="E24" s="697"/>
      <c r="F24" s="698"/>
    </row>
    <row r="25" spans="2:7" ht="10.5" customHeight="1" x14ac:dyDescent="0.3">
      <c r="B25" s="708"/>
      <c r="C25" s="709"/>
      <c r="D25" s="709"/>
      <c r="E25" s="709"/>
      <c r="F25" s="710"/>
      <c r="G25" s="113"/>
    </row>
    <row r="26" spans="2:7" ht="15.75" customHeight="1" x14ac:dyDescent="0.3">
      <c r="B26" s="711" t="s">
        <v>626</v>
      </c>
      <c r="C26" s="712"/>
      <c r="D26" s="712"/>
      <c r="E26" s="712"/>
      <c r="F26" s="713"/>
      <c r="G26" s="113"/>
    </row>
    <row r="27" spans="2:7" ht="15.75" customHeight="1" x14ac:dyDescent="0.3">
      <c r="B27" s="711"/>
      <c r="C27" s="712"/>
      <c r="D27" s="712"/>
      <c r="E27" s="712"/>
      <c r="F27" s="713"/>
      <c r="G27" s="113"/>
    </row>
    <row r="28" spans="2:7" ht="15.75" customHeight="1" x14ac:dyDescent="0.3">
      <c r="B28" s="711"/>
      <c r="C28" s="712"/>
      <c r="D28" s="712"/>
      <c r="E28" s="712"/>
      <c r="F28" s="713"/>
      <c r="G28" s="113"/>
    </row>
    <row r="29" spans="2:7" ht="15.75" customHeight="1" x14ac:dyDescent="0.3">
      <c r="B29" s="711"/>
      <c r="C29" s="712"/>
      <c r="D29" s="712"/>
      <c r="E29" s="712"/>
      <c r="F29" s="713"/>
      <c r="G29" s="113"/>
    </row>
    <row r="30" spans="2:7" ht="15.75" customHeight="1" x14ac:dyDescent="0.3">
      <c r="B30" s="711"/>
      <c r="C30" s="712"/>
      <c r="D30" s="712"/>
      <c r="E30" s="712"/>
      <c r="F30" s="713"/>
      <c r="G30" s="113"/>
    </row>
    <row r="31" spans="2:7" ht="16.5" customHeight="1" x14ac:dyDescent="0.3">
      <c r="B31" s="711"/>
      <c r="C31" s="712"/>
      <c r="D31" s="712"/>
      <c r="E31" s="712"/>
      <c r="F31" s="713"/>
      <c r="G31" s="113"/>
    </row>
    <row r="32" spans="2:7" ht="16.2" x14ac:dyDescent="0.3">
      <c r="B32" s="134" t="s">
        <v>478</v>
      </c>
      <c r="C32" s="135"/>
      <c r="D32" s="135"/>
      <c r="E32" s="135"/>
      <c r="F32" s="136"/>
    </row>
    <row r="33" spans="2:8" s="110" customFormat="1" ht="15.75" customHeight="1" x14ac:dyDescent="0.3">
      <c r="B33" s="691" t="s">
        <v>581</v>
      </c>
      <c r="C33" s="694"/>
      <c r="D33" s="694"/>
      <c r="E33" s="694"/>
      <c r="F33" s="695"/>
    </row>
    <row r="34" spans="2:8" s="110" customFormat="1" ht="19.5" customHeight="1" x14ac:dyDescent="0.3">
      <c r="B34" s="691" t="s">
        <v>479</v>
      </c>
      <c r="C34" s="694"/>
      <c r="D34" s="694"/>
      <c r="E34" s="694"/>
      <c r="F34" s="695"/>
    </row>
    <row r="35" spans="2:8" ht="1.5" customHeight="1" x14ac:dyDescent="0.3">
      <c r="B35" s="132"/>
      <c r="C35" s="109"/>
      <c r="D35" s="109"/>
      <c r="E35" s="109"/>
      <c r="F35" s="133"/>
    </row>
    <row r="36" spans="2:8" ht="16.2" x14ac:dyDescent="0.3">
      <c r="B36" s="714"/>
      <c r="C36" s="715"/>
      <c r="D36" s="715"/>
      <c r="E36" s="715"/>
      <c r="F36" s="716"/>
    </row>
    <row r="37" spans="2:8" x14ac:dyDescent="0.3">
      <c r="B37" s="717" t="s">
        <v>329</v>
      </c>
      <c r="C37" s="718"/>
      <c r="D37" s="718"/>
      <c r="E37" s="718"/>
      <c r="F37" s="719"/>
      <c r="G37" s="46"/>
      <c r="H37" s="46"/>
    </row>
    <row r="38" spans="2:8" x14ac:dyDescent="0.3">
      <c r="B38" s="137" t="s">
        <v>350</v>
      </c>
      <c r="C38" s="138"/>
      <c r="D38" s="139"/>
      <c r="E38" s="139"/>
      <c r="F38" s="140"/>
      <c r="G38" s="47"/>
      <c r="H38" s="47"/>
    </row>
    <row r="39" spans="2:8" ht="16.8" thickBot="1" x14ac:dyDescent="0.35">
      <c r="B39" s="141"/>
      <c r="C39" s="142"/>
      <c r="D39" s="118"/>
      <c r="E39" s="118"/>
      <c r="F39" s="143" t="str">
        <f ca="1">"Version 3.2 | © Salix "&amp;YEAR(NOW())</f>
        <v>Version 3.2 | © Salix 2021</v>
      </c>
    </row>
    <row r="40" spans="2:8" ht="16.8" thickBot="1" x14ac:dyDescent="0.35">
      <c r="B40" s="144"/>
      <c r="C40" s="145"/>
      <c r="D40" s="145"/>
      <c r="E40" s="145"/>
      <c r="F40" s="146"/>
    </row>
  </sheetData>
  <sheetProtection algorithmName="SHA-512" hashValue="OzI84WfkUpB1jAqseyeHj0BEwB/qjmgyfE3TUPmm6CtWYpyzoYz6XsgY0G1ZeCEBvxE0bpZ9CRA8m3ntyf4tSg==" saltValue="Wb1rURtv+aaVVqfBKuPyCg==" spinCount="100000" sheet="1" objects="1" scenarios="1" selectLockedCells="1"/>
  <mergeCells count="14">
    <mergeCell ref="B25:F25"/>
    <mergeCell ref="B33:F33"/>
    <mergeCell ref="B26:F31"/>
    <mergeCell ref="B36:F36"/>
    <mergeCell ref="B37:F37"/>
    <mergeCell ref="B34:F34"/>
    <mergeCell ref="B6:F6"/>
    <mergeCell ref="B15:F15"/>
    <mergeCell ref="B9:F9"/>
    <mergeCell ref="B24:F24"/>
    <mergeCell ref="B22:F22"/>
    <mergeCell ref="B11:F11"/>
    <mergeCell ref="B23:F23"/>
    <mergeCell ref="B17:F19"/>
  </mergeCells>
  <hyperlinks>
    <hyperlink ref="C8" r:id="rId1" xr:uid="{00000000-0004-0000-0000-000000000000}"/>
    <hyperlink ref="B38" r:id="rId2" display="technical@salixfinance.co.uk" xr:uid="{00000000-0004-0000-0000-000001000000}"/>
    <hyperlink ref="B10" location="'Pre-application checks'!A1" display="Pre-Application checks" xr:uid="{14738DE5-E0A5-4933-BBDD-F86BFC63D40A}"/>
  </hyperlinks>
  <pageMargins left="0.7" right="0.7" top="0.75" bottom="0.75" header="0.3" footer="0.3"/>
  <pageSetup paperSize="9" scale="68" fitToHeight="0" orientation="landscape" horizontalDpi="4294967294" verticalDpi="360" r:id="rId3"/>
  <rowBreaks count="1" manualBreakCount="1">
    <brk id="12" min="1" max="5"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CDD0E-3626-492E-840A-473CB9240DBD}">
  <sheetPr>
    <tabColor rgb="FF2DAE76"/>
    <pageSetUpPr fitToPage="1"/>
  </sheetPr>
  <dimension ref="B1:Q60"/>
  <sheetViews>
    <sheetView showGridLines="0" showRowColHeaders="0" zoomScaleNormal="100" workbookViewId="0">
      <selection activeCell="C37" sqref="C37"/>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7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NfdMaBU/d63HQxgSYP1cqoJL17CKZeKvrHR+Cus4HdW9sgf2iPjnif7QP8B3Hu1qpshMz1fJbE+6Jl7NvRc/KA==" saltValue="jijCHMAHGAORxme8iNSkNg=="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1" priority="1">
      <formula>$M$16=0</formula>
    </cfRule>
  </conditionalFormatting>
  <dataValidations count="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DBD4D55B-08F9-4E54-94A2-18A8B7323C81}">
      <formula1>0</formula1>
    </dataValidation>
    <dataValidation allowBlank="1" showInputMessage="1" showErrorMessage="1" promptTitle="Total Salix Loan Value" prompt="Please input the value of Salix loan being requested for this project." sqref="C12" xr:uid="{179D082B-E000-4091-9250-56E715E336EC}"/>
    <dataValidation type="date" allowBlank="1" showInputMessage="1" showErrorMessage="1" sqref="C54:C55 C52" xr:uid="{6BD9E815-1D40-413D-834B-0E3F39B91FB4}">
      <formula1>1</formula1>
      <formula2>73051</formula2>
    </dataValidation>
    <dataValidation type="decimal" operator="greaterThanOrEqual" allowBlank="1" showInputMessage="1" showErrorMessage="1" errorTitle="Invalid Entry" error="Please enter a numerical value in kWh" sqref="C23:D24" xr:uid="{EA9F0FA9-4FEE-42D1-A093-9AC36C5D7AD8}">
      <formula1>0</formula1>
    </dataValidation>
    <dataValidation type="list" allowBlank="1" showInputMessage="1" showErrorMessage="1" sqref="C16 D16:D17" xr:uid="{DC9BBC13-D715-4D99-8398-183DBC4DFE5A}">
      <formula1>INDIRECT($L$16)</formula1>
    </dataValidation>
    <dataValidation type="list" allowBlank="1" showInputMessage="1" showErrorMessage="1" promptTitle="Project type" prompt="Please see the tab 'technology list' for the full set of technology types." sqref="C14:D14" xr:uid="{E9CD6999-AB92-483A-86BC-EBE88CC7B078}">
      <formula1>Project_type</formula1>
    </dataValidation>
    <dataValidation type="list" allowBlank="1" showInputMessage="1" showErrorMessage="1" promptTitle="Fuel type" prompt="Please input the energy type impacted by the measure" sqref="B23:B24" xr:uid="{9A70BE55-90D5-4755-9EF5-8D0557DBF11E}">
      <formula1>Energy_Types</formula1>
    </dataValidation>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A870C553-B581-40D8-A85D-0C51B1DDF039}"/>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AADC5-866B-41B3-8184-1D9CAC508ABD}">
  <sheetPr>
    <tabColor rgb="FF2DAE76"/>
    <pageSetUpPr fitToPage="1"/>
  </sheetPr>
  <dimension ref="B1:R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8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8" x14ac:dyDescent="0.3">
      <c r="B49" s="316"/>
      <c r="C49" s="335"/>
      <c r="D49" s="335"/>
      <c r="E49" s="335"/>
      <c r="F49" s="335"/>
      <c r="G49" s="335"/>
      <c r="H49" s="347"/>
      <c r="I49" s="347"/>
      <c r="J49" s="347"/>
      <c r="K49" s="348"/>
    </row>
    <row r="50" spans="2:18" x14ac:dyDescent="0.3">
      <c r="B50" s="315" t="s">
        <v>387</v>
      </c>
      <c r="C50" s="333"/>
      <c r="D50" s="335"/>
      <c r="E50" s="335"/>
      <c r="F50" s="335"/>
      <c r="G50" s="335"/>
      <c r="H50" s="347"/>
      <c r="I50" s="347"/>
      <c r="J50" s="347"/>
      <c r="K50" s="348"/>
    </row>
    <row r="51" spans="2:18" x14ac:dyDescent="0.3">
      <c r="B51" s="316"/>
      <c r="C51" s="335"/>
      <c r="D51" s="335"/>
      <c r="E51" s="335"/>
      <c r="F51" s="335"/>
      <c r="G51" s="335"/>
      <c r="H51" s="347"/>
      <c r="I51" s="347"/>
      <c r="J51" s="347"/>
      <c r="K51" s="348"/>
    </row>
    <row r="52" spans="2:18" x14ac:dyDescent="0.3">
      <c r="B52" s="223" t="s">
        <v>354</v>
      </c>
      <c r="C52" s="336"/>
      <c r="D52" s="335"/>
      <c r="E52" s="335"/>
      <c r="F52" s="335"/>
      <c r="G52" s="335"/>
      <c r="H52" s="347"/>
      <c r="I52" s="347"/>
      <c r="J52" s="347"/>
      <c r="K52" s="348"/>
    </row>
    <row r="53" spans="2:18" x14ac:dyDescent="0.3">
      <c r="B53" s="223"/>
      <c r="C53" s="225"/>
      <c r="D53" s="335"/>
      <c r="E53" s="335"/>
      <c r="F53" s="335"/>
      <c r="G53" s="335"/>
      <c r="H53" s="347"/>
      <c r="I53" s="347"/>
      <c r="J53" s="347"/>
      <c r="K53" s="348"/>
    </row>
    <row r="54" spans="2:18" x14ac:dyDescent="0.3">
      <c r="B54" s="223" t="s">
        <v>250</v>
      </c>
      <c r="C54" s="336"/>
      <c r="D54" s="335"/>
      <c r="E54" s="335"/>
      <c r="F54" s="335"/>
      <c r="G54" s="335"/>
      <c r="H54" s="347"/>
      <c r="I54" s="347"/>
      <c r="J54" s="347"/>
      <c r="K54" s="348"/>
    </row>
    <row r="55" spans="2:18" x14ac:dyDescent="0.3">
      <c r="B55" s="223"/>
      <c r="C55" s="339"/>
      <c r="D55" s="335"/>
      <c r="E55" s="335"/>
      <c r="F55" s="335"/>
      <c r="G55" s="335"/>
      <c r="H55" s="347"/>
      <c r="I55" s="347"/>
      <c r="J55" s="347"/>
      <c r="K55" s="348"/>
    </row>
    <row r="56" spans="2:18" ht="16.2" x14ac:dyDescent="0.3">
      <c r="B56" s="816" t="s">
        <v>388</v>
      </c>
      <c r="C56" s="817"/>
      <c r="D56" s="817"/>
      <c r="E56" s="817"/>
      <c r="F56" s="817"/>
      <c r="G56" s="817"/>
      <c r="H56" s="817"/>
      <c r="I56" s="349"/>
      <c r="J56" s="350"/>
      <c r="K56" s="351"/>
    </row>
    <row r="57" spans="2:18" ht="15.75" customHeight="1" x14ac:dyDescent="0.3">
      <c r="B57" s="818" t="s">
        <v>389</v>
      </c>
      <c r="C57" s="819"/>
      <c r="D57" s="819"/>
      <c r="E57" s="819"/>
      <c r="F57" s="819"/>
      <c r="G57" s="819"/>
      <c r="H57" s="819"/>
      <c r="I57" s="347"/>
      <c r="J57" s="347"/>
      <c r="K57" s="348"/>
    </row>
    <row r="58" spans="2:18" ht="157.5" customHeight="1" x14ac:dyDescent="0.3">
      <c r="B58" s="813"/>
      <c r="C58" s="814"/>
      <c r="D58" s="814"/>
      <c r="E58" s="814"/>
      <c r="F58" s="814"/>
      <c r="G58" s="814"/>
      <c r="H58" s="814"/>
      <c r="I58" s="814"/>
      <c r="J58" s="814"/>
      <c r="K58" s="815"/>
    </row>
    <row r="59" spans="2:18" ht="16.2" thickBot="1" x14ac:dyDescent="0.35">
      <c r="B59" s="316"/>
      <c r="C59" s="347"/>
      <c r="D59" s="347"/>
      <c r="E59" s="347"/>
      <c r="F59" s="347"/>
      <c r="G59" s="797"/>
      <c r="H59" s="797"/>
      <c r="I59" s="352"/>
      <c r="J59" s="811" t="str">
        <f ca="1">'Guidance Notes'!F39</f>
        <v>Version 3.2 | © Salix 2021</v>
      </c>
      <c r="K59" s="812"/>
      <c r="R59" s="357"/>
    </row>
    <row r="60" spans="2:18" ht="16.2" thickBot="1" x14ac:dyDescent="0.25">
      <c r="B60" s="264"/>
      <c r="C60" s="265"/>
      <c r="D60" s="265"/>
      <c r="E60" s="265"/>
      <c r="F60" s="265"/>
      <c r="G60" s="265"/>
      <c r="H60" s="265"/>
      <c r="I60" s="265"/>
      <c r="J60" s="265"/>
      <c r="K60" s="266"/>
    </row>
  </sheetData>
  <sheetProtection algorithmName="SHA-512" hashValue="CbxdwMexTBcxrKMpFiIS7DpsVMiUpAv4n2YMigGqCsQm53M6huccfJxkuFsx5Xai59RE5Dv8BPM9S8svQasqcw==" saltValue="SLjk2H/nvs1sTpyvtvL4QA=="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0" priority="1">
      <formula>$M$16=0</formula>
    </cfRule>
  </conditionalFormatting>
  <dataValidations count="8">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EB7E99E3-3005-49F6-A279-CEA585079C22}"/>
    <dataValidation type="list" allowBlank="1" showInputMessage="1" showErrorMessage="1" promptTitle="Fuel type" prompt="Please input the energy type impacted by the measure" sqref="B23:B24" xr:uid="{1C3E39E6-675A-4825-9AEC-F9AB2C7F4A64}">
      <formula1>Energy_Types</formula1>
    </dataValidation>
    <dataValidation type="list" allowBlank="1" showInputMessage="1" showErrorMessage="1" promptTitle="Project type" prompt="Please see the tab 'technology list' for the full set of technology types." sqref="C14:D14" xr:uid="{1C4B5865-162A-43EA-828E-D01D3F4B6386}">
      <formula1>Project_type</formula1>
    </dataValidation>
    <dataValidation type="list" allowBlank="1" showInputMessage="1" showErrorMessage="1" sqref="C16 D16:D17" xr:uid="{109E4798-8439-4814-8708-3978198A466B}">
      <formula1>INDIRECT($L$16)</formula1>
    </dataValidation>
    <dataValidation type="decimal" operator="greaterThanOrEqual" allowBlank="1" showInputMessage="1" showErrorMessage="1" errorTitle="Invalid Entry" error="Please enter a numerical value in kWh" sqref="C23:D24" xr:uid="{8A957F73-07F4-45D2-B301-7A054E9D2B4B}">
      <formula1>0</formula1>
    </dataValidation>
    <dataValidation type="date" allowBlank="1" showInputMessage="1" showErrorMessage="1" sqref="C54:C55 C52" xr:uid="{CAF43F2F-C005-4B5D-A548-3C05923BD38D}">
      <formula1>1</formula1>
      <formula2>73051</formula2>
    </dataValidation>
    <dataValidation allowBlank="1" showInputMessage="1" showErrorMessage="1" promptTitle="Total Salix Loan Value" prompt="Please input the value of Salix loan being requested for this project." sqref="C12" xr:uid="{5CB718E4-7354-4E58-A0AD-6C11960D63EC}"/>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58E1ADE1-48F2-48CF-8FCB-B045F51A9AE6}">
      <formula1>0</formula1>
    </dataValidation>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3E034-75EE-42AF-B07F-A1E356577B66}">
  <sheetPr>
    <tabColor rgb="FF2DAE76"/>
    <pageSetUpPr fitToPage="1"/>
  </sheetPr>
  <dimension ref="B1:Q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9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FVDXW32cp6yhcg6kZt/VFes56Xb16FNRMoxQ9P2Zrqu+R9ztAHF6dMGnTse8RjiIcG294QDCruAOK9jRecwg4g==" saltValue="uB+13MZ5ZTFUsu++Hi2i9A=="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39" priority="1">
      <formula>$M$16=0</formula>
    </cfRule>
  </conditionalFormatting>
  <dataValidations count="8">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17254251-89A1-4F55-9F46-5537E8F170D9}"/>
    <dataValidation type="list" allowBlank="1" showInputMessage="1" showErrorMessage="1" promptTitle="Fuel type" prompt="Please input the energy type impacted by the measure" sqref="B23:B24" xr:uid="{D8DFBFB7-0F86-4A43-B713-2FEE632E6661}">
      <formula1>Energy_Types</formula1>
    </dataValidation>
    <dataValidation type="list" allowBlank="1" showInputMessage="1" showErrorMessage="1" promptTitle="Project type" prompt="Please see the tab 'technology list' for the full set of technology types." sqref="C14:D14" xr:uid="{B912C5BA-69E8-4B31-BFD7-840F02A30F8E}">
      <formula1>Project_type</formula1>
    </dataValidation>
    <dataValidation type="list" allowBlank="1" showInputMessage="1" showErrorMessage="1" sqref="C16 D16:D17" xr:uid="{539A3603-1C36-4A88-8E9A-2055F7AE79D1}">
      <formula1>INDIRECT($L$16)</formula1>
    </dataValidation>
    <dataValidation type="decimal" operator="greaterThanOrEqual" allowBlank="1" showInputMessage="1" showErrorMessage="1" errorTitle="Invalid Entry" error="Please enter a numerical value in kWh" sqref="C23:D24" xr:uid="{A4FEC6CE-894A-4D45-8B20-DC264FBCE198}">
      <formula1>0</formula1>
    </dataValidation>
    <dataValidation type="date" allowBlank="1" showInputMessage="1" showErrorMessage="1" sqref="C54:C55 C52" xr:uid="{2A832B6F-27B7-4558-AF60-E9C9B772BD0C}">
      <formula1>1</formula1>
      <formula2>73051</formula2>
    </dataValidation>
    <dataValidation allowBlank="1" showInputMessage="1" showErrorMessage="1" promptTitle="Total Salix Loan Value" prompt="Please input the value of Salix loan being requested for this project." sqref="C12" xr:uid="{7920EA1E-EF96-46F3-91D0-D27833C35C14}"/>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2E2756AA-3C14-49F5-B993-4B0509D8CD31}">
      <formula1>0</formula1>
    </dataValidation>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A2F74-1F51-4816-B6E8-9456F198D607}">
  <sheetPr>
    <tabColor rgb="FF2DAE76"/>
    <pageSetUpPr fitToPage="1"/>
  </sheetPr>
  <dimension ref="B1:Q60"/>
  <sheetViews>
    <sheetView showGridLines="0" showRowColHeaders="0" topLeftCell="A13" zoomScaleNormal="100" workbookViewId="0">
      <selection activeCell="E23" sqref="E23:F23"/>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10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fKFP9CTtX4LDrx6R5yqaA5kEwryEczIVByUOz/K38iGTbJ1ShanBoaq9mXqPhTBTnUG9AD3JvnIpPhHYI5TPSw==" saltValue="+3yKg8MsarQxTvEMi+Kajg=="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38" priority="1">
      <formula>$M$16=0</formula>
    </cfRule>
  </conditionalFormatting>
  <dataValidations count="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9DC2DC9E-8126-458B-96BD-BF263D3F924D}">
      <formula1>0</formula1>
    </dataValidation>
    <dataValidation allowBlank="1" showInputMessage="1" showErrorMessage="1" promptTitle="Total Salix Loan Value" prompt="Please input the value of Salix loan being requested for this project." sqref="C12" xr:uid="{AA1550BF-6858-46CA-B3E1-028076014D2F}"/>
    <dataValidation type="date" allowBlank="1" showInputMessage="1" showErrorMessage="1" sqref="C54:C55 C52" xr:uid="{7B3EDB9B-ADA6-433C-8A38-3BD0208D4631}">
      <formula1>1</formula1>
      <formula2>73051</formula2>
    </dataValidation>
    <dataValidation type="decimal" operator="greaterThanOrEqual" allowBlank="1" showInputMessage="1" showErrorMessage="1" errorTitle="Invalid Entry" error="Please enter a numerical value in kWh" sqref="C23:D24" xr:uid="{066FAB8A-D36B-451F-ABCE-4532DFEEAB68}">
      <formula1>0</formula1>
    </dataValidation>
    <dataValidation type="list" allowBlank="1" showInputMessage="1" showErrorMessage="1" sqref="C16 D16:D17" xr:uid="{5DD41F2B-FD59-4E6A-8B26-1986304628EB}">
      <formula1>INDIRECT($L$16)</formula1>
    </dataValidation>
    <dataValidation type="list" allowBlank="1" showInputMessage="1" showErrorMessage="1" promptTitle="Project type" prompt="Please see the tab 'technology list' for the full set of technology types." sqref="C14:D14" xr:uid="{5245FE80-A904-4592-A9B2-5625DE608E63}">
      <formula1>Project_type</formula1>
    </dataValidation>
    <dataValidation type="list" allowBlank="1" showInputMessage="1" showErrorMessage="1" promptTitle="Fuel type" prompt="Please input the energy type impacted by the measure" sqref="B23:B24" xr:uid="{0EAA9443-0163-4FD5-B49E-C47CD61D8FF6}">
      <formula1>Energy_Types</formula1>
    </dataValidation>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A44BC1E2-F040-4E63-97DF-231718E240B6}"/>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DAE76"/>
  </sheetPr>
  <dimension ref="A1:GA246"/>
  <sheetViews>
    <sheetView showGridLines="0" showRowColHeaders="0" zoomScaleNormal="100" workbookViewId="0">
      <selection activeCell="B5" sqref="B5"/>
    </sheetView>
  </sheetViews>
  <sheetFormatPr defaultColWidth="9.109375" defaultRowHeight="27" customHeight="1" x14ac:dyDescent="0.25"/>
  <cols>
    <col min="1" max="1" width="3.5546875" style="1" customWidth="1"/>
    <col min="2" max="2" width="30.5546875" style="27" customWidth="1"/>
    <col min="3" max="3" width="56.44140625" style="26" bestFit="1" customWidth="1"/>
    <col min="4" max="4" width="20.5546875" style="26" customWidth="1"/>
    <col min="5" max="5" width="5.5546875" style="29" customWidth="1"/>
    <col min="6" max="6" width="22.109375" style="28" customWidth="1"/>
    <col min="7" max="7" width="22.109375" style="30" customWidth="1"/>
    <col min="8" max="8" width="15.88671875" style="30" customWidth="1"/>
    <col min="9" max="9" width="26.88671875" style="28" customWidth="1"/>
    <col min="10" max="10" width="33.109375" style="28" customWidth="1"/>
    <col min="11" max="11" width="9.109375" style="28" hidden="1" customWidth="1"/>
    <col min="12" max="12" width="24.44140625" style="28" hidden="1" customWidth="1"/>
    <col min="13" max="14" width="9.109375" style="28" hidden="1" customWidth="1"/>
    <col min="15" max="15" width="11" style="28" hidden="1" customWidth="1"/>
    <col min="16" max="16" width="19.44140625" style="28" hidden="1" customWidth="1"/>
    <col min="17" max="17" width="18" style="28" hidden="1" customWidth="1"/>
    <col min="18" max="28" width="9.109375" style="28" hidden="1" customWidth="1"/>
    <col min="29" max="29" width="25.44140625" style="28" hidden="1" customWidth="1"/>
    <col min="30" max="30" width="26.44140625" style="28" hidden="1" customWidth="1"/>
    <col min="31" max="31" width="18.44140625" style="28" hidden="1" customWidth="1"/>
    <col min="32" max="33" width="9.109375" style="28" hidden="1" customWidth="1"/>
    <col min="34" max="34" width="9.109375" style="28" customWidth="1"/>
    <col min="35" max="16384" width="9.109375" style="28"/>
  </cols>
  <sheetData>
    <row r="1" spans="1:183" s="4" customFormat="1" ht="13.5" customHeight="1" thickBot="1" x14ac:dyDescent="0.3">
      <c r="A1" s="1"/>
      <c r="B1" s="358"/>
      <c r="C1" s="359"/>
      <c r="D1" s="359"/>
      <c r="E1" s="360"/>
      <c r="F1" s="361"/>
      <c r="G1" s="362"/>
      <c r="H1" s="362"/>
      <c r="I1" s="361"/>
      <c r="J1" s="36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s="4" customFormat="1" ht="75.75" customHeight="1" thickBot="1" x14ac:dyDescent="0.3">
      <c r="A2" s="1"/>
      <c r="B2" s="454" t="s">
        <v>199</v>
      </c>
      <c r="C2" s="363"/>
      <c r="D2" s="364"/>
      <c r="E2" s="365"/>
      <c r="F2" s="454" t="s">
        <v>252</v>
      </c>
      <c r="G2" s="366"/>
      <c r="H2" s="366"/>
      <c r="I2" s="367"/>
      <c r="J2" s="36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s="8" customFormat="1" ht="41.25" customHeight="1" thickBot="1" x14ac:dyDescent="0.3">
      <c r="A3" s="6"/>
      <c r="B3" s="455" t="s">
        <v>34</v>
      </c>
      <c r="C3" s="456" t="s">
        <v>35</v>
      </c>
      <c r="D3" s="457" t="s">
        <v>36</v>
      </c>
      <c r="E3" s="369"/>
      <c r="F3" s="458" t="s">
        <v>37</v>
      </c>
      <c r="G3" s="459" t="s">
        <v>633</v>
      </c>
      <c r="H3" s="836" t="s">
        <v>38</v>
      </c>
      <c r="I3" s="836"/>
      <c r="J3" s="466"/>
      <c r="K3" s="6"/>
      <c r="L3" s="1"/>
      <c r="M3" s="1" t="s">
        <v>200</v>
      </c>
      <c r="N3" s="1" t="s">
        <v>223</v>
      </c>
      <c r="O3" s="1"/>
      <c r="P3" s="1"/>
      <c r="Q3" s="73" t="s">
        <v>415</v>
      </c>
      <c r="R3" s="73" t="s">
        <v>417</v>
      </c>
      <c r="S3" s="73" t="s">
        <v>419</v>
      </c>
      <c r="T3" s="73" t="s">
        <v>421</v>
      </c>
      <c r="U3" s="73" t="s">
        <v>423</v>
      </c>
      <c r="V3" s="73" t="s">
        <v>424</v>
      </c>
      <c r="W3" s="73" t="s">
        <v>426</v>
      </c>
      <c r="X3" s="73"/>
      <c r="Y3" s="73" t="s">
        <v>430</v>
      </c>
      <c r="Z3" s="73"/>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row>
    <row r="4" spans="1:183" s="4" customFormat="1" ht="27" customHeight="1" x14ac:dyDescent="0.25">
      <c r="A4" s="1"/>
      <c r="B4" s="370" t="s">
        <v>39</v>
      </c>
      <c r="C4" s="371" t="s">
        <v>40</v>
      </c>
      <c r="D4" s="372">
        <v>6.84</v>
      </c>
      <c r="E4" s="365"/>
      <c r="F4" s="373" t="s">
        <v>41</v>
      </c>
      <c r="G4" s="374">
        <v>0.25319000000000003</v>
      </c>
      <c r="H4" s="375">
        <v>44034</v>
      </c>
      <c r="I4" s="376" t="s">
        <v>42</v>
      </c>
      <c r="J4" s="377"/>
      <c r="K4" s="1" t="s">
        <v>362</v>
      </c>
      <c r="L4" s="1"/>
      <c r="M4" s="1" t="s">
        <v>39</v>
      </c>
      <c r="N4" s="1" t="s">
        <v>39</v>
      </c>
      <c r="O4" s="1"/>
      <c r="P4" s="1"/>
      <c r="Q4" s="1" t="s">
        <v>431</v>
      </c>
      <c r="R4" s="1" t="s">
        <v>432</v>
      </c>
      <c r="S4" s="1" t="s">
        <v>432</v>
      </c>
      <c r="T4" s="1" t="s">
        <v>431</v>
      </c>
      <c r="U4" s="1" t="s">
        <v>433</v>
      </c>
      <c r="V4" s="1" t="s">
        <v>431</v>
      </c>
      <c r="W4" s="1" t="s">
        <v>431</v>
      </c>
      <c r="X4" s="1"/>
      <c r="Y4" s="1" t="str">
        <f>AF5</f>
        <v/>
      </c>
      <c r="Z4" s="1"/>
      <c r="AA4" s="1"/>
      <c r="AB4" s="1"/>
      <c r="AC4" s="73" t="s">
        <v>413</v>
      </c>
      <c r="AD4" s="73" t="s">
        <v>414</v>
      </c>
      <c r="AE4" s="73" t="s">
        <v>428</v>
      </c>
      <c r="AF4" s="73" t="s">
        <v>429</v>
      </c>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s="4" customFormat="1" ht="27" customHeight="1" x14ac:dyDescent="0.25">
      <c r="A5" s="1"/>
      <c r="B5" s="378" t="s">
        <v>43</v>
      </c>
      <c r="C5" s="379" t="s">
        <v>44</v>
      </c>
      <c r="D5" s="380">
        <v>13.5</v>
      </c>
      <c r="E5" s="365"/>
      <c r="F5" s="373" t="s">
        <v>45</v>
      </c>
      <c r="G5" s="381">
        <v>0.18387000000000001</v>
      </c>
      <c r="H5" s="382">
        <v>44034</v>
      </c>
      <c r="I5" s="383" t="s">
        <v>46</v>
      </c>
      <c r="J5" s="377"/>
      <c r="K5" s="1" t="s">
        <v>363</v>
      </c>
      <c r="L5" s="1"/>
      <c r="M5" s="1" t="s">
        <v>59</v>
      </c>
      <c r="N5" s="1" t="s">
        <v>201</v>
      </c>
      <c r="O5" s="1"/>
      <c r="P5" s="1"/>
      <c r="Q5" s="1" t="s">
        <v>434</v>
      </c>
      <c r="R5" s="1" t="s">
        <v>431</v>
      </c>
      <c r="S5" s="1" t="s">
        <v>431</v>
      </c>
      <c r="T5" s="1" t="s">
        <v>435</v>
      </c>
      <c r="U5" s="1" t="s">
        <v>431</v>
      </c>
      <c r="V5" s="1" t="s">
        <v>435</v>
      </c>
      <c r="W5" s="1" t="s">
        <v>435</v>
      </c>
      <c r="X5" s="1"/>
      <c r="Y5" s="1"/>
      <c r="Z5" s="1"/>
      <c r="AA5" s="1"/>
      <c r="AB5" s="1"/>
      <c r="AC5" s="1" t="s">
        <v>415</v>
      </c>
      <c r="AD5" s="1" t="s">
        <v>416</v>
      </c>
      <c r="AE5" s="1">
        <f>'Programme details'!G9</f>
        <v>0</v>
      </c>
      <c r="AF5" s="1" t="str">
        <f>IF(ISERROR(VLOOKUP(AE5,AC5:AD11,2,FALSE)),"",VLOOKUP(AE5,AC5:AD11,2,FALSE))</f>
        <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4" customFormat="1" ht="27" customHeight="1" x14ac:dyDescent="0.25">
      <c r="A6" s="1"/>
      <c r="B6" s="378" t="s">
        <v>43</v>
      </c>
      <c r="C6" s="379" t="s">
        <v>47</v>
      </c>
      <c r="D6" s="380">
        <v>6.84</v>
      </c>
      <c r="E6" s="365"/>
      <c r="F6" s="384" t="s">
        <v>48</v>
      </c>
      <c r="G6" s="381">
        <v>0.25672</v>
      </c>
      <c r="H6" s="382">
        <v>44034</v>
      </c>
      <c r="I6" s="383" t="s">
        <v>46</v>
      </c>
      <c r="J6" s="377"/>
      <c r="K6" s="1" t="s">
        <v>364</v>
      </c>
      <c r="L6" s="1"/>
      <c r="M6" s="1" t="s">
        <v>67</v>
      </c>
      <c r="N6" s="1" t="s">
        <v>202</v>
      </c>
      <c r="O6" s="1"/>
      <c r="P6" s="1"/>
      <c r="Q6" s="1" t="s">
        <v>436</v>
      </c>
      <c r="R6" s="1" t="s">
        <v>437</v>
      </c>
      <c r="S6" s="1" t="s">
        <v>437</v>
      </c>
      <c r="T6" s="1" t="s">
        <v>438</v>
      </c>
      <c r="U6" s="1" t="s">
        <v>435</v>
      </c>
      <c r="V6" s="1" t="s">
        <v>439</v>
      </c>
      <c r="W6" s="1" t="s">
        <v>439</v>
      </c>
      <c r="X6" s="1"/>
      <c r="Y6" s="1"/>
      <c r="Z6" s="1"/>
      <c r="AA6" s="1"/>
      <c r="AB6" s="1"/>
      <c r="AC6" s="1" t="s">
        <v>417</v>
      </c>
      <c r="AD6" s="1" t="s">
        <v>418</v>
      </c>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row>
    <row r="7" spans="1:183" s="4" customFormat="1" ht="27" customHeight="1" x14ac:dyDescent="0.25">
      <c r="A7" s="1"/>
      <c r="B7" s="378"/>
      <c r="C7" s="379" t="s">
        <v>49</v>
      </c>
      <c r="D7" s="380">
        <v>7.22</v>
      </c>
      <c r="E7" s="365"/>
      <c r="F7" s="385" t="s">
        <v>50</v>
      </c>
      <c r="G7" s="386">
        <v>0.26774999999999999</v>
      </c>
      <c r="H7" s="382">
        <v>44034</v>
      </c>
      <c r="I7" s="383" t="s">
        <v>46</v>
      </c>
      <c r="J7" s="377" t="s">
        <v>51</v>
      </c>
      <c r="K7" s="1" t="s">
        <v>365</v>
      </c>
      <c r="L7" s="1"/>
      <c r="M7" s="1" t="s">
        <v>72</v>
      </c>
      <c r="N7" s="1" t="s">
        <v>72</v>
      </c>
      <c r="O7" s="1"/>
      <c r="P7" s="1"/>
      <c r="Q7" s="1" t="s">
        <v>440</v>
      </c>
      <c r="R7" s="1" t="s">
        <v>441</v>
      </c>
      <c r="S7" s="1" t="s">
        <v>441</v>
      </c>
      <c r="T7" s="1" t="s">
        <v>442</v>
      </c>
      <c r="U7" s="1" t="s">
        <v>443</v>
      </c>
      <c r="V7" s="1" t="s">
        <v>436</v>
      </c>
      <c r="W7" s="1" t="s">
        <v>436</v>
      </c>
      <c r="X7" s="1"/>
      <c r="Y7" s="1"/>
      <c r="Z7" s="1"/>
      <c r="AA7" s="1"/>
      <c r="AB7" s="1"/>
      <c r="AC7" s="1" t="s">
        <v>419</v>
      </c>
      <c r="AD7" s="1" t="s">
        <v>420</v>
      </c>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row>
    <row r="8" spans="1:183" s="4" customFormat="1" ht="27" customHeight="1" x14ac:dyDescent="0.25">
      <c r="A8" s="1"/>
      <c r="B8" s="387" t="s">
        <v>43</v>
      </c>
      <c r="C8" s="388" t="s">
        <v>52</v>
      </c>
      <c r="D8" s="380">
        <v>14.44</v>
      </c>
      <c r="E8" s="365"/>
      <c r="F8" s="385" t="s">
        <v>53</v>
      </c>
      <c r="G8" s="386">
        <v>0.24665999999999999</v>
      </c>
      <c r="H8" s="382">
        <v>44034</v>
      </c>
      <c r="I8" s="383" t="s">
        <v>46</v>
      </c>
      <c r="J8" s="377" t="s">
        <v>54</v>
      </c>
      <c r="K8" s="1" t="s">
        <v>366</v>
      </c>
      <c r="L8" s="1"/>
      <c r="M8" s="1" t="s">
        <v>74</v>
      </c>
      <c r="N8" s="1" t="s">
        <v>203</v>
      </c>
      <c r="O8" s="1"/>
      <c r="P8" s="1"/>
      <c r="Q8" s="1" t="s">
        <v>444</v>
      </c>
      <c r="R8" s="1" t="s">
        <v>445</v>
      </c>
      <c r="S8" s="1" t="s">
        <v>445</v>
      </c>
      <c r="T8" s="1" t="s">
        <v>446</v>
      </c>
      <c r="U8" s="1" t="s">
        <v>447</v>
      </c>
      <c r="V8" s="1" t="s">
        <v>448</v>
      </c>
      <c r="W8" s="1" t="s">
        <v>448</v>
      </c>
      <c r="X8" s="1"/>
      <c r="Y8" s="1"/>
      <c r="Z8" s="1"/>
      <c r="AA8" s="1"/>
      <c r="AB8" s="1"/>
      <c r="AC8" s="1" t="s">
        <v>421</v>
      </c>
      <c r="AD8" s="1" t="s">
        <v>422</v>
      </c>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row>
    <row r="9" spans="1:183" s="4" customFormat="1" ht="27" customHeight="1" x14ac:dyDescent="0.25">
      <c r="A9" s="1"/>
      <c r="B9" s="387"/>
      <c r="C9" s="388" t="s">
        <v>55</v>
      </c>
      <c r="D9" s="389">
        <v>10.83</v>
      </c>
      <c r="E9" s="365"/>
      <c r="F9" s="390" t="s">
        <v>56</v>
      </c>
      <c r="G9" s="386">
        <v>0.32040000000000002</v>
      </c>
      <c r="H9" s="382">
        <v>44034</v>
      </c>
      <c r="I9" s="383" t="s">
        <v>46</v>
      </c>
      <c r="J9" s="377"/>
      <c r="K9" s="1" t="s">
        <v>367</v>
      </c>
      <c r="L9" s="1"/>
      <c r="M9" s="1" t="s">
        <v>88</v>
      </c>
      <c r="N9" s="1" t="s">
        <v>88</v>
      </c>
      <c r="O9" s="1"/>
      <c r="P9" s="1"/>
      <c r="Q9" s="1" t="s">
        <v>449</v>
      </c>
      <c r="R9" s="1" t="s">
        <v>440</v>
      </c>
      <c r="S9" s="1" t="s">
        <v>440</v>
      </c>
      <c r="T9" s="1" t="s">
        <v>450</v>
      </c>
      <c r="U9" s="1" t="s">
        <v>451</v>
      </c>
      <c r="V9" s="1" t="s">
        <v>449</v>
      </c>
      <c r="W9" s="1" t="s">
        <v>449</v>
      </c>
      <c r="X9" s="1"/>
      <c r="Y9" s="1"/>
      <c r="Z9" s="1"/>
      <c r="AA9" s="1"/>
      <c r="AB9" s="1"/>
      <c r="AC9" s="1" t="s">
        <v>423</v>
      </c>
      <c r="AD9" s="1" t="s">
        <v>423</v>
      </c>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row>
    <row r="10" spans="1:183" s="4" customFormat="1" ht="27" customHeight="1" thickBot="1" x14ac:dyDescent="0.3">
      <c r="A10" s="1"/>
      <c r="B10" s="391" t="s">
        <v>43</v>
      </c>
      <c r="C10" s="392" t="s">
        <v>57</v>
      </c>
      <c r="D10" s="393">
        <v>10.83</v>
      </c>
      <c r="E10" s="365"/>
      <c r="F10" s="394" t="s">
        <v>58</v>
      </c>
      <c r="G10" s="386">
        <v>0.21448</v>
      </c>
      <c r="H10" s="382">
        <v>44034</v>
      </c>
      <c r="I10" s="383" t="s">
        <v>46</v>
      </c>
      <c r="J10" s="377"/>
      <c r="K10" s="1" t="s">
        <v>368</v>
      </c>
      <c r="L10" s="1"/>
      <c r="M10" s="1" t="s">
        <v>95</v>
      </c>
      <c r="N10" s="1" t="s">
        <v>204</v>
      </c>
      <c r="O10" s="1"/>
      <c r="P10" s="1"/>
      <c r="Q10" s="1" t="s">
        <v>452</v>
      </c>
      <c r="R10" s="1" t="s">
        <v>453</v>
      </c>
      <c r="S10" s="1" t="s">
        <v>453</v>
      </c>
      <c r="T10" s="1" t="s">
        <v>448</v>
      </c>
      <c r="U10" s="1" t="s">
        <v>454</v>
      </c>
      <c r="V10" s="1" t="s">
        <v>455</v>
      </c>
      <c r="W10" s="1" t="s">
        <v>455</v>
      </c>
      <c r="X10" s="1"/>
      <c r="Y10" s="1"/>
      <c r="Z10" s="1"/>
      <c r="AA10" s="1"/>
      <c r="AB10" s="1"/>
      <c r="AC10" s="1" t="s">
        <v>424</v>
      </c>
      <c r="AD10" s="1" t="s">
        <v>425</v>
      </c>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row>
    <row r="11" spans="1:183" s="4" customFormat="1" ht="27" customHeight="1" x14ac:dyDescent="0.25">
      <c r="A11" s="1"/>
      <c r="B11" s="370" t="s">
        <v>59</v>
      </c>
      <c r="C11" s="371" t="s">
        <v>60</v>
      </c>
      <c r="D11" s="372">
        <v>9</v>
      </c>
      <c r="E11" s="365"/>
      <c r="F11" s="395" t="s">
        <v>61</v>
      </c>
      <c r="G11" s="386">
        <v>3.7440000000000001E-2</v>
      </c>
      <c r="H11" s="382">
        <v>44034</v>
      </c>
      <c r="I11" s="383" t="s">
        <v>62</v>
      </c>
      <c r="J11" s="377"/>
      <c r="K11" s="1" t="s">
        <v>369</v>
      </c>
      <c r="L11" s="1"/>
      <c r="M11" s="1" t="s">
        <v>93</v>
      </c>
      <c r="N11" s="1" t="s">
        <v>205</v>
      </c>
      <c r="O11" s="1"/>
      <c r="P11" s="1"/>
      <c r="Q11" s="1" t="s">
        <v>456</v>
      </c>
      <c r="R11" s="1" t="s">
        <v>451</v>
      </c>
      <c r="S11" s="1" t="s">
        <v>451</v>
      </c>
      <c r="T11" s="1" t="s">
        <v>452</v>
      </c>
      <c r="U11" s="1" t="s">
        <v>455</v>
      </c>
      <c r="V11" s="1" t="s">
        <v>457</v>
      </c>
      <c r="W11" s="1" t="s">
        <v>457</v>
      </c>
      <c r="X11" s="1"/>
      <c r="Y11" s="1"/>
      <c r="Z11" s="1"/>
      <c r="AA11" s="1"/>
      <c r="AB11" s="1"/>
      <c r="AC11" s="1" t="s">
        <v>426</v>
      </c>
      <c r="AD11" s="1" t="s">
        <v>427</v>
      </c>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row>
    <row r="12" spans="1:183" s="4" customFormat="1" ht="27" customHeight="1" x14ac:dyDescent="0.25">
      <c r="A12" s="1"/>
      <c r="B12" s="378" t="s">
        <v>43</v>
      </c>
      <c r="C12" s="379" t="s">
        <v>63</v>
      </c>
      <c r="D12" s="380">
        <v>6.84</v>
      </c>
      <c r="E12" s="365"/>
      <c r="F12" s="385" t="s">
        <v>64</v>
      </c>
      <c r="G12" s="386">
        <v>7.92E-3</v>
      </c>
      <c r="H12" s="382">
        <v>44034</v>
      </c>
      <c r="I12" s="383" t="s">
        <v>46</v>
      </c>
      <c r="J12" s="377"/>
      <c r="K12" s="1" t="s">
        <v>370</v>
      </c>
      <c r="L12" s="1"/>
      <c r="M12" s="1" t="s">
        <v>98</v>
      </c>
      <c r="N12" s="1" t="s">
        <v>98</v>
      </c>
      <c r="O12" s="1"/>
      <c r="P12" s="1"/>
      <c r="Q12" s="1" t="s">
        <v>458</v>
      </c>
      <c r="R12" s="1" t="s">
        <v>459</v>
      </c>
      <c r="S12" s="1" t="s">
        <v>459</v>
      </c>
      <c r="T12" s="1" t="s">
        <v>457</v>
      </c>
      <c r="U12" s="1" t="s">
        <v>456</v>
      </c>
      <c r="V12" s="1" t="s">
        <v>456</v>
      </c>
      <c r="W12" s="1" t="s">
        <v>456</v>
      </c>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row>
    <row r="13" spans="1:183" s="4" customFormat="1" ht="27" customHeight="1" thickBot="1" x14ac:dyDescent="0.3">
      <c r="A13" s="1"/>
      <c r="B13" s="391" t="s">
        <v>43</v>
      </c>
      <c r="C13" s="392" t="s">
        <v>65</v>
      </c>
      <c r="D13" s="393">
        <v>8.4208754827908177</v>
      </c>
      <c r="E13" s="365"/>
      <c r="F13" s="373" t="s">
        <v>66</v>
      </c>
      <c r="G13" s="396">
        <v>2.4049999999999998E-2</v>
      </c>
      <c r="H13" s="397">
        <v>44034</v>
      </c>
      <c r="I13" s="398" t="s">
        <v>62</v>
      </c>
      <c r="J13" s="399"/>
      <c r="K13" s="1" t="s">
        <v>371</v>
      </c>
      <c r="L13" s="1"/>
      <c r="M13" s="1" t="s">
        <v>110</v>
      </c>
      <c r="N13" s="1" t="s">
        <v>206</v>
      </c>
      <c r="O13" s="1"/>
      <c r="P13" s="1"/>
      <c r="Q13" s="1" t="s">
        <v>460</v>
      </c>
      <c r="R13" s="1" t="s">
        <v>461</v>
      </c>
      <c r="S13" s="1" t="s">
        <v>461</v>
      </c>
      <c r="T13" s="1" t="s">
        <v>462</v>
      </c>
      <c r="U13" s="1" t="s">
        <v>460</v>
      </c>
      <c r="V13" s="1" t="s">
        <v>460</v>
      </c>
      <c r="W13" s="1" t="s">
        <v>460</v>
      </c>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row>
    <row r="14" spans="1:183" s="4" customFormat="1" ht="27" customHeight="1" thickBot="1" x14ac:dyDescent="0.3">
      <c r="A14" s="1"/>
      <c r="B14" s="370" t="s">
        <v>67</v>
      </c>
      <c r="C14" s="371" t="s">
        <v>68</v>
      </c>
      <c r="D14" s="372">
        <v>7.6</v>
      </c>
      <c r="E14" s="365"/>
      <c r="F14" s="400" t="s">
        <v>69</v>
      </c>
      <c r="G14" s="837" t="s">
        <v>662</v>
      </c>
      <c r="H14" s="838"/>
      <c r="I14" s="838"/>
      <c r="J14" s="839"/>
      <c r="K14" s="1"/>
      <c r="L14" s="1"/>
      <c r="M14" s="1" t="s">
        <v>114</v>
      </c>
      <c r="N14" s="1" t="s">
        <v>207</v>
      </c>
      <c r="O14" s="1"/>
      <c r="P14" s="1"/>
      <c r="Q14" s="1" t="s">
        <v>463</v>
      </c>
      <c r="R14" s="1" t="s">
        <v>449</v>
      </c>
      <c r="S14" s="1" t="s">
        <v>449</v>
      </c>
      <c r="T14" s="1" t="s">
        <v>464</v>
      </c>
      <c r="U14" s="1" t="s">
        <v>465</v>
      </c>
      <c r="V14" s="1" t="s">
        <v>465</v>
      </c>
      <c r="W14" s="1" t="s">
        <v>466</v>
      </c>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row>
    <row r="15" spans="1:183" s="14" customFormat="1" ht="27" customHeight="1" thickBot="1" x14ac:dyDescent="0.3">
      <c r="A15" s="12"/>
      <c r="B15" s="378" t="s">
        <v>43</v>
      </c>
      <c r="C15" s="401" t="s">
        <v>70</v>
      </c>
      <c r="D15" s="402">
        <v>11.4</v>
      </c>
      <c r="E15" s="403"/>
      <c r="F15" s="463"/>
      <c r="G15" s="464"/>
      <c r="H15" s="464"/>
      <c r="I15" s="464"/>
      <c r="J15" s="465"/>
      <c r="K15" s="12"/>
      <c r="L15" s="1"/>
      <c r="M15" s="1" t="s">
        <v>116</v>
      </c>
      <c r="N15" s="1" t="s">
        <v>208</v>
      </c>
      <c r="O15" s="1"/>
      <c r="P15" s="1"/>
      <c r="Q15" s="1" t="s">
        <v>465</v>
      </c>
      <c r="R15" s="1" t="s">
        <v>452</v>
      </c>
      <c r="S15" s="1" t="s">
        <v>452</v>
      </c>
      <c r="T15" s="1" t="s">
        <v>460</v>
      </c>
      <c r="U15" s="1"/>
      <c r="V15" s="1" t="s">
        <v>467</v>
      </c>
      <c r="W15" s="1" t="s">
        <v>468</v>
      </c>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row>
    <row r="16" spans="1:183" s="4" customFormat="1" ht="27" customHeight="1" x14ac:dyDescent="0.25">
      <c r="A16" s="1"/>
      <c r="B16" s="405" t="s">
        <v>43</v>
      </c>
      <c r="C16" s="388" t="s">
        <v>71</v>
      </c>
      <c r="D16" s="389">
        <v>15.2</v>
      </c>
      <c r="E16" s="365"/>
      <c r="F16" s="406"/>
      <c r="G16" s="407"/>
      <c r="H16" s="408"/>
      <c r="I16" s="408"/>
      <c r="J16" s="404"/>
      <c r="K16" s="1"/>
      <c r="L16" s="1"/>
      <c r="M16" s="1" t="s">
        <v>122</v>
      </c>
      <c r="N16" s="1" t="s">
        <v>209</v>
      </c>
      <c r="O16" s="1"/>
      <c r="P16" s="1"/>
      <c r="Q16" s="1"/>
      <c r="R16" s="1" t="s">
        <v>457</v>
      </c>
      <c r="S16" s="1" t="s">
        <v>457</v>
      </c>
      <c r="T16" s="1" t="s">
        <v>469</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row>
    <row r="17" spans="1:183" s="4" customFormat="1" ht="27" customHeight="1" thickBot="1" x14ac:dyDescent="0.3">
      <c r="A17" s="1"/>
      <c r="B17" s="409"/>
      <c r="C17" s="392" t="s">
        <v>393</v>
      </c>
      <c r="D17" s="393">
        <v>30</v>
      </c>
      <c r="E17" s="365"/>
      <c r="F17" s="406"/>
      <c r="G17" s="407"/>
      <c r="H17" s="408"/>
      <c r="I17" s="408"/>
      <c r="J17" s="404"/>
      <c r="K17" s="1"/>
      <c r="L17" s="1"/>
      <c r="M17" s="1" t="s">
        <v>126</v>
      </c>
      <c r="N17" s="1" t="s">
        <v>210</v>
      </c>
      <c r="O17" s="1"/>
      <c r="P17" s="1"/>
      <c r="Q17" s="1"/>
      <c r="R17" s="1" t="s">
        <v>456</v>
      </c>
      <c r="S17" s="1" t="s">
        <v>456</v>
      </c>
      <c r="T17" s="1" t="s">
        <v>470</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row>
    <row r="18" spans="1:183" s="4" customFormat="1" ht="27" customHeight="1" thickBot="1" x14ac:dyDescent="0.3">
      <c r="A18" s="1"/>
      <c r="B18" s="410" t="s">
        <v>72</v>
      </c>
      <c r="C18" s="411" t="s">
        <v>73</v>
      </c>
      <c r="D18" s="412">
        <v>14.44</v>
      </c>
      <c r="E18" s="365"/>
      <c r="F18" s="406"/>
      <c r="G18" s="413"/>
      <c r="H18" s="408"/>
      <c r="I18" s="414"/>
      <c r="J18" s="404"/>
      <c r="K18" s="1"/>
      <c r="L18" s="1"/>
      <c r="M18" s="1" t="s">
        <v>123</v>
      </c>
      <c r="N18" s="1" t="s">
        <v>211</v>
      </c>
      <c r="O18" s="1"/>
      <c r="P18" s="1"/>
      <c r="Q18" s="1"/>
      <c r="R18" s="1" t="s">
        <v>460</v>
      </c>
      <c r="S18" s="1" t="s">
        <v>460</v>
      </c>
      <c r="T18" s="1" t="s">
        <v>471</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row>
    <row r="19" spans="1:183" s="4" customFormat="1" ht="27" customHeight="1" x14ac:dyDescent="0.25">
      <c r="A19" s="1"/>
      <c r="B19" s="378" t="s">
        <v>643</v>
      </c>
      <c r="C19" s="379" t="s">
        <v>76</v>
      </c>
      <c r="D19" s="380">
        <v>7.2</v>
      </c>
      <c r="E19" s="365"/>
      <c r="F19" s="406"/>
      <c r="G19" s="413"/>
      <c r="H19" s="415"/>
      <c r="I19" s="414"/>
      <c r="J19" s="404"/>
      <c r="K19" s="1"/>
      <c r="L19" s="1"/>
      <c r="M19" s="1" t="s">
        <v>134</v>
      </c>
      <c r="N19" s="1" t="s">
        <v>212</v>
      </c>
      <c r="O19" s="1"/>
      <c r="P19" s="1"/>
      <c r="Q19" s="1"/>
      <c r="R19" s="1" t="s">
        <v>463</v>
      </c>
      <c r="S19" s="1" t="s">
        <v>463</v>
      </c>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row>
    <row r="20" spans="1:183" s="4" customFormat="1" ht="27" customHeight="1" x14ac:dyDescent="0.25">
      <c r="A20" s="1"/>
      <c r="B20" s="378" t="s">
        <v>43</v>
      </c>
      <c r="C20" s="379" t="s">
        <v>77</v>
      </c>
      <c r="D20" s="380">
        <v>9</v>
      </c>
      <c r="E20" s="365"/>
      <c r="F20" s="406"/>
      <c r="G20" s="413"/>
      <c r="H20" s="415"/>
      <c r="I20" s="414"/>
      <c r="J20" s="404"/>
      <c r="K20" s="1"/>
      <c r="L20" s="1"/>
      <c r="M20" s="1" t="s">
        <v>160</v>
      </c>
      <c r="N20" s="1" t="s">
        <v>213</v>
      </c>
      <c r="O20" s="1"/>
      <c r="P20" s="1"/>
      <c r="Q20" s="1"/>
      <c r="R20" s="1" t="s">
        <v>465</v>
      </c>
      <c r="S20" s="1" t="s">
        <v>465</v>
      </c>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row>
    <row r="21" spans="1:183" s="4" customFormat="1" ht="27" customHeight="1" x14ac:dyDescent="0.25">
      <c r="A21" s="1"/>
      <c r="B21" s="378" t="s">
        <v>43</v>
      </c>
      <c r="C21" s="379" t="s">
        <v>78</v>
      </c>
      <c r="D21" s="380">
        <v>9</v>
      </c>
      <c r="E21" s="365"/>
      <c r="F21" s="406"/>
      <c r="G21" s="413"/>
      <c r="H21" s="415"/>
      <c r="I21" s="414"/>
      <c r="J21" s="404"/>
      <c r="K21" s="1"/>
      <c r="L21" s="1"/>
      <c r="M21" s="1" t="s">
        <v>144</v>
      </c>
      <c r="N21" s="1" t="s">
        <v>214</v>
      </c>
      <c r="O21" s="1"/>
      <c r="P21" s="1"/>
      <c r="Q21" s="1"/>
      <c r="R21" s="1" t="s">
        <v>472</v>
      </c>
      <c r="S21" s="1" t="s">
        <v>468</v>
      </c>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row>
    <row r="22" spans="1:183" s="4" customFormat="1" ht="27" customHeight="1" x14ac:dyDescent="0.25">
      <c r="A22" s="1"/>
      <c r="B22" s="378" t="s">
        <v>43</v>
      </c>
      <c r="C22" s="379" t="s">
        <v>79</v>
      </c>
      <c r="D22" s="380">
        <v>13.68</v>
      </c>
      <c r="E22" s="365"/>
      <c r="F22" s="406"/>
      <c r="G22" s="413"/>
      <c r="H22" s="415"/>
      <c r="I22" s="414"/>
      <c r="J22" s="404"/>
      <c r="K22" s="1"/>
      <c r="L22" s="1"/>
      <c r="M22" s="1" t="s">
        <v>171</v>
      </c>
      <c r="N22" s="1" t="s">
        <v>215</v>
      </c>
      <c r="O22" s="1"/>
      <c r="P22" s="1"/>
      <c r="Q22" s="1"/>
      <c r="R22" s="1" t="s">
        <v>473</v>
      </c>
      <c r="S22" s="1" t="s">
        <v>473</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row>
    <row r="23" spans="1:183" s="4" customFormat="1" ht="27" customHeight="1" x14ac:dyDescent="0.25">
      <c r="A23" s="1"/>
      <c r="B23" s="378" t="s">
        <v>43</v>
      </c>
      <c r="C23" s="379" t="s">
        <v>80</v>
      </c>
      <c r="D23" s="380">
        <v>13.68</v>
      </c>
      <c r="E23" s="365"/>
      <c r="F23" s="406"/>
      <c r="G23" s="413"/>
      <c r="H23" s="415"/>
      <c r="I23" s="414"/>
      <c r="J23" s="404"/>
      <c r="K23" s="1"/>
      <c r="L23" s="1"/>
      <c r="M23" s="1" t="s">
        <v>175</v>
      </c>
      <c r="N23" s="1" t="s">
        <v>216</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row>
    <row r="24" spans="1:183" s="4" customFormat="1" ht="27" customHeight="1" x14ac:dyDescent="0.25">
      <c r="A24" s="1"/>
      <c r="B24" s="378" t="s">
        <v>43</v>
      </c>
      <c r="C24" s="379" t="s">
        <v>81</v>
      </c>
      <c r="D24" s="380">
        <v>10.83</v>
      </c>
      <c r="E24" s="365"/>
      <c r="F24" s="406"/>
      <c r="G24" s="413"/>
      <c r="H24" s="415"/>
      <c r="I24" s="414"/>
      <c r="J24" s="404"/>
      <c r="K24" s="1"/>
      <c r="L24" s="1"/>
      <c r="M24" s="1" t="s">
        <v>177</v>
      </c>
      <c r="N24" s="1" t="s">
        <v>217</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row>
    <row r="25" spans="1:183" s="4" customFormat="1" ht="27" customHeight="1" x14ac:dyDescent="0.25">
      <c r="A25" s="1"/>
      <c r="B25" s="378" t="s">
        <v>43</v>
      </c>
      <c r="C25" s="379" t="s">
        <v>82</v>
      </c>
      <c r="D25" s="380">
        <v>7.2</v>
      </c>
      <c r="E25" s="365"/>
      <c r="F25" s="406"/>
      <c r="G25" s="413"/>
      <c r="H25" s="415"/>
      <c r="I25" s="414"/>
      <c r="J25" s="404"/>
      <c r="K25" s="1"/>
      <c r="L25" s="1"/>
      <c r="M25" s="1" t="s">
        <v>179</v>
      </c>
      <c r="N25" s="1" t="s">
        <v>218</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row>
    <row r="26" spans="1:183" s="4" customFormat="1" ht="27" customHeight="1" x14ac:dyDescent="0.25">
      <c r="A26" s="1"/>
      <c r="B26" s="378" t="s">
        <v>43</v>
      </c>
      <c r="C26" s="379" t="s">
        <v>83</v>
      </c>
      <c r="D26" s="380">
        <v>4.5</v>
      </c>
      <c r="E26" s="365"/>
      <c r="F26" s="406"/>
      <c r="G26" s="413"/>
      <c r="H26" s="415"/>
      <c r="I26" s="414"/>
      <c r="J26" s="404"/>
      <c r="K26" s="1"/>
      <c r="L26" s="1"/>
      <c r="M26" s="1" t="s">
        <v>161</v>
      </c>
      <c r="N26" s="1" t="s">
        <v>219</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row>
    <row r="27" spans="1:183" s="4" customFormat="1" ht="27" customHeight="1" x14ac:dyDescent="0.25">
      <c r="A27" s="1"/>
      <c r="B27" s="378" t="s">
        <v>43</v>
      </c>
      <c r="C27" s="379" t="s">
        <v>84</v>
      </c>
      <c r="D27" s="380">
        <v>4</v>
      </c>
      <c r="E27" s="365"/>
      <c r="F27" s="406"/>
      <c r="G27" s="413"/>
      <c r="H27" s="415"/>
      <c r="I27" s="414"/>
      <c r="J27" s="404"/>
      <c r="K27" s="1"/>
      <c r="L27" s="1"/>
      <c r="M27" s="1" t="s">
        <v>181</v>
      </c>
      <c r="N27" s="1" t="s">
        <v>181</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row>
    <row r="28" spans="1:183" s="4" customFormat="1" ht="27" customHeight="1" x14ac:dyDescent="0.25">
      <c r="A28" s="1"/>
      <c r="B28" s="378" t="s">
        <v>43</v>
      </c>
      <c r="C28" s="379" t="s">
        <v>85</v>
      </c>
      <c r="D28" s="380">
        <v>9</v>
      </c>
      <c r="E28" s="365"/>
      <c r="F28" s="406"/>
      <c r="G28" s="413"/>
      <c r="H28" s="415"/>
      <c r="I28" s="414"/>
      <c r="J28" s="404"/>
      <c r="K28" s="1"/>
      <c r="L28" s="1"/>
      <c r="M28" s="1" t="s">
        <v>184</v>
      </c>
      <c r="N28" s="1" t="s">
        <v>220</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row>
    <row r="29" spans="1:183" s="4" customFormat="1" ht="27" customHeight="1" x14ac:dyDescent="0.25">
      <c r="A29" s="1"/>
      <c r="B29" s="378" t="s">
        <v>43</v>
      </c>
      <c r="C29" s="379" t="s">
        <v>86</v>
      </c>
      <c r="D29" s="380">
        <v>18</v>
      </c>
      <c r="E29" s="365"/>
      <c r="F29" s="406"/>
      <c r="G29" s="413"/>
      <c r="H29" s="415"/>
      <c r="I29" s="414"/>
      <c r="J29" s="404"/>
      <c r="K29" s="1"/>
      <c r="L29" s="1"/>
      <c r="M29" s="1" t="s">
        <v>168</v>
      </c>
      <c r="N29" s="1" t="s">
        <v>221</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row>
    <row r="30" spans="1:183" s="4" customFormat="1" ht="27" customHeight="1" thickBot="1" x14ac:dyDescent="0.3">
      <c r="A30" s="1"/>
      <c r="B30" s="416" t="s">
        <v>43</v>
      </c>
      <c r="C30" s="417" t="s">
        <v>87</v>
      </c>
      <c r="D30" s="418">
        <v>9</v>
      </c>
      <c r="E30" s="365"/>
      <c r="F30" s="406"/>
      <c r="G30" s="413"/>
      <c r="H30" s="415"/>
      <c r="I30" s="414"/>
      <c r="J30" s="404"/>
      <c r="K30" s="1"/>
      <c r="L30" s="1"/>
      <c r="M30" s="1" t="s">
        <v>185</v>
      </c>
      <c r="N30" s="1" t="s">
        <v>185</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row>
    <row r="31" spans="1:183" s="4" customFormat="1" ht="27" customHeight="1" x14ac:dyDescent="0.25">
      <c r="A31" s="1"/>
      <c r="B31" s="419" t="s">
        <v>88</v>
      </c>
      <c r="C31" s="370" t="s">
        <v>89</v>
      </c>
      <c r="D31" s="372">
        <v>6.84</v>
      </c>
      <c r="E31" s="365"/>
      <c r="F31" s="406"/>
      <c r="G31" s="413"/>
      <c r="H31" s="415"/>
      <c r="I31" s="414"/>
      <c r="J31" s="404"/>
      <c r="K31" s="1"/>
      <c r="L31" s="1"/>
      <c r="M31" s="1" t="s">
        <v>191</v>
      </c>
      <c r="N31" s="1" t="s">
        <v>191</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row>
    <row r="32" spans="1:183" s="4" customFormat="1" ht="27" customHeight="1" x14ac:dyDescent="0.25">
      <c r="A32" s="1"/>
      <c r="B32" s="420"/>
      <c r="C32" s="378" t="s">
        <v>90</v>
      </c>
      <c r="D32" s="380">
        <v>8.2079999999999984</v>
      </c>
      <c r="E32" s="365"/>
      <c r="F32" s="404"/>
      <c r="G32" s="413"/>
      <c r="H32" s="415"/>
      <c r="I32" s="414"/>
      <c r="J32" s="404"/>
      <c r="K32" s="1"/>
      <c r="L32" s="1"/>
      <c r="M32" s="1" t="s">
        <v>196</v>
      </c>
      <c r="N32" s="1" t="s">
        <v>222</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row>
    <row r="33" spans="1:183" s="4" customFormat="1" ht="27" customHeight="1" x14ac:dyDescent="0.25">
      <c r="A33" s="1"/>
      <c r="B33" s="420"/>
      <c r="C33" s="378" t="s">
        <v>282</v>
      </c>
      <c r="D33" s="380">
        <v>14.44</v>
      </c>
      <c r="E33" s="365"/>
      <c r="F33" s="404"/>
      <c r="G33" s="413"/>
      <c r="H33" s="415"/>
      <c r="I33" s="414"/>
      <c r="J33" s="404"/>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row>
    <row r="34" spans="1:183" s="4" customFormat="1" ht="27" customHeight="1" x14ac:dyDescent="0.25">
      <c r="A34" s="1"/>
      <c r="B34" s="420" t="s">
        <v>43</v>
      </c>
      <c r="C34" s="421" t="s">
        <v>91</v>
      </c>
      <c r="D34" s="380">
        <v>13.68</v>
      </c>
      <c r="E34" s="365"/>
      <c r="F34" s="404"/>
      <c r="G34" s="413"/>
      <c r="H34" s="415"/>
      <c r="I34" s="414"/>
      <c r="J34" s="404"/>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row>
    <row r="35" spans="1:183" s="4" customFormat="1" ht="27" customHeight="1" thickBot="1" x14ac:dyDescent="0.3">
      <c r="A35" s="1"/>
      <c r="B35" s="422" t="s">
        <v>43</v>
      </c>
      <c r="C35" s="391" t="s">
        <v>92</v>
      </c>
      <c r="D35" s="393">
        <v>13.68</v>
      </c>
      <c r="E35" s="365"/>
      <c r="F35" s="404"/>
      <c r="G35" s="413"/>
      <c r="H35" s="415"/>
      <c r="I35" s="414"/>
      <c r="J35" s="404"/>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row>
    <row r="36" spans="1:183" s="4" customFormat="1" ht="27" customHeight="1" thickBot="1" x14ac:dyDescent="0.3">
      <c r="A36" s="1"/>
      <c r="B36" s="423" t="s">
        <v>93</v>
      </c>
      <c r="C36" s="424" t="s">
        <v>94</v>
      </c>
      <c r="D36" s="425">
        <v>8.2100000000000009</v>
      </c>
      <c r="E36" s="365"/>
      <c r="F36" s="404"/>
      <c r="G36" s="413"/>
      <c r="H36" s="415"/>
      <c r="I36" s="414"/>
      <c r="J36" s="404"/>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row>
    <row r="37" spans="1:183" s="4" customFormat="1" ht="27" customHeight="1" x14ac:dyDescent="0.25">
      <c r="A37" s="1"/>
      <c r="B37" s="370" t="s">
        <v>95</v>
      </c>
      <c r="C37" s="371" t="s">
        <v>96</v>
      </c>
      <c r="D37" s="372">
        <v>15.2</v>
      </c>
      <c r="E37" s="365"/>
      <c r="F37" s="404"/>
      <c r="G37" s="413"/>
      <c r="H37" s="415"/>
      <c r="I37" s="414"/>
      <c r="J37" s="404"/>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row>
    <row r="38" spans="1:183" s="4" customFormat="1" ht="27" customHeight="1" thickBot="1" x14ac:dyDescent="0.3">
      <c r="A38" s="1"/>
      <c r="B38" s="387" t="s">
        <v>43</v>
      </c>
      <c r="C38" s="388" t="s">
        <v>97</v>
      </c>
      <c r="D38" s="389">
        <v>15.2</v>
      </c>
      <c r="E38" s="365"/>
      <c r="F38" s="404"/>
      <c r="G38" s="413"/>
      <c r="H38" s="415"/>
      <c r="I38" s="414"/>
      <c r="J38" s="40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row>
    <row r="39" spans="1:183" s="4" customFormat="1" ht="27" customHeight="1" x14ac:dyDescent="0.25">
      <c r="A39" s="1"/>
      <c r="B39" s="419" t="s">
        <v>98</v>
      </c>
      <c r="C39" s="370" t="s">
        <v>99</v>
      </c>
      <c r="D39" s="372">
        <v>28.5</v>
      </c>
      <c r="E39" s="365"/>
      <c r="F39" s="404"/>
      <c r="G39" s="413"/>
      <c r="H39" s="415"/>
      <c r="I39" s="414"/>
      <c r="J39" s="404"/>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row>
    <row r="40" spans="1:183" s="4" customFormat="1" ht="27" customHeight="1" x14ac:dyDescent="0.25">
      <c r="A40" s="1"/>
      <c r="B40" s="426"/>
      <c r="C40" s="427" t="s">
        <v>283</v>
      </c>
      <c r="D40" s="428">
        <v>10.83</v>
      </c>
      <c r="E40" s="365"/>
      <c r="F40" s="404"/>
      <c r="G40" s="413"/>
      <c r="H40" s="415"/>
      <c r="I40" s="414"/>
      <c r="J40" s="404"/>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183" s="4" customFormat="1" ht="27" customHeight="1" x14ac:dyDescent="0.25">
      <c r="A41" s="1"/>
      <c r="B41" s="426"/>
      <c r="C41" s="427" t="s">
        <v>394</v>
      </c>
      <c r="D41" s="428">
        <v>16.72</v>
      </c>
      <c r="E41" s="365"/>
      <c r="F41" s="404"/>
      <c r="G41" s="413"/>
      <c r="H41" s="415"/>
      <c r="I41" s="414"/>
      <c r="J41" s="404"/>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row>
    <row r="42" spans="1:183" s="4" customFormat="1" ht="27" customHeight="1" x14ac:dyDescent="0.25">
      <c r="A42" s="1"/>
      <c r="B42" s="426"/>
      <c r="C42" s="427" t="s">
        <v>395</v>
      </c>
      <c r="D42" s="428">
        <v>16.72</v>
      </c>
      <c r="E42" s="365"/>
      <c r="F42" s="404"/>
      <c r="G42" s="413"/>
      <c r="H42" s="415"/>
      <c r="I42" s="414"/>
      <c r="J42" s="404"/>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row>
    <row r="43" spans="1:183" s="4" customFormat="1" ht="27" customHeight="1" x14ac:dyDescent="0.25">
      <c r="A43" s="1"/>
      <c r="B43" s="420" t="s">
        <v>43</v>
      </c>
      <c r="C43" s="378" t="s">
        <v>100</v>
      </c>
      <c r="D43" s="380">
        <v>10.83</v>
      </c>
      <c r="E43" s="365"/>
      <c r="F43" s="404"/>
      <c r="G43" s="413"/>
      <c r="H43" s="415"/>
      <c r="I43" s="414"/>
      <c r="J43" s="404"/>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row>
    <row r="44" spans="1:183" s="4" customFormat="1" ht="27" customHeight="1" x14ac:dyDescent="0.25">
      <c r="A44" s="1"/>
      <c r="B44" s="420" t="s">
        <v>43</v>
      </c>
      <c r="C44" s="378" t="s">
        <v>101</v>
      </c>
      <c r="D44" s="380">
        <v>9.5</v>
      </c>
      <c r="E44" s="365"/>
      <c r="F44" s="429"/>
      <c r="G44" s="414"/>
      <c r="H44" s="415"/>
      <c r="I44" s="414"/>
      <c r="J44" s="429"/>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row>
    <row r="45" spans="1:183" s="4" customFormat="1" ht="27" customHeight="1" x14ac:dyDescent="0.25">
      <c r="A45" s="1"/>
      <c r="B45" s="420" t="s">
        <v>43</v>
      </c>
      <c r="C45" s="378" t="s">
        <v>102</v>
      </c>
      <c r="D45" s="380">
        <v>6.84</v>
      </c>
      <c r="E45" s="430"/>
      <c r="F45" s="429"/>
      <c r="G45" s="414"/>
      <c r="H45" s="415"/>
      <c r="I45" s="414"/>
      <c r="J45" s="429"/>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row>
    <row r="46" spans="1:183" s="4" customFormat="1" ht="27" customHeight="1" x14ac:dyDescent="0.25">
      <c r="A46" s="1"/>
      <c r="B46" s="420" t="s">
        <v>43</v>
      </c>
      <c r="C46" s="378" t="s">
        <v>103</v>
      </c>
      <c r="D46" s="380">
        <v>15.2</v>
      </c>
      <c r="E46" s="365"/>
      <c r="F46" s="404"/>
      <c r="G46" s="413"/>
      <c r="H46" s="415"/>
      <c r="I46" s="414"/>
      <c r="J46" s="404"/>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row>
    <row r="47" spans="1:183" s="4" customFormat="1" ht="27" customHeight="1" x14ac:dyDescent="0.25">
      <c r="A47" s="1"/>
      <c r="B47" s="420" t="s">
        <v>43</v>
      </c>
      <c r="C47" s="378" t="s">
        <v>104</v>
      </c>
      <c r="D47" s="380">
        <v>6.84</v>
      </c>
      <c r="E47" s="365"/>
      <c r="F47" s="404"/>
      <c r="G47" s="413"/>
      <c r="H47" s="415"/>
      <c r="I47" s="414"/>
      <c r="J47" s="404"/>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row>
    <row r="48" spans="1:183" s="4" customFormat="1" ht="27" customHeight="1" x14ac:dyDescent="0.25">
      <c r="A48" s="1"/>
      <c r="B48" s="420" t="s">
        <v>43</v>
      </c>
      <c r="C48" s="378" t="s">
        <v>105</v>
      </c>
      <c r="D48" s="380">
        <v>11.88</v>
      </c>
      <c r="E48" s="365"/>
      <c r="F48" s="404"/>
      <c r="G48" s="413"/>
      <c r="H48" s="415"/>
      <c r="I48" s="414"/>
      <c r="J48" s="404"/>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row>
    <row r="49" spans="1:183" s="4" customFormat="1" ht="27" customHeight="1" x14ac:dyDescent="0.25">
      <c r="A49" s="1"/>
      <c r="B49" s="420" t="s">
        <v>43</v>
      </c>
      <c r="C49" s="378" t="s">
        <v>106</v>
      </c>
      <c r="D49" s="380">
        <v>7.92</v>
      </c>
      <c r="E49" s="365"/>
      <c r="F49" s="404"/>
      <c r="G49" s="413"/>
      <c r="H49" s="415"/>
      <c r="I49" s="414"/>
      <c r="J49" s="404"/>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row>
    <row r="50" spans="1:183" s="4" customFormat="1" ht="27" customHeight="1" x14ac:dyDescent="0.25">
      <c r="A50" s="1"/>
      <c r="B50" s="420" t="s">
        <v>43</v>
      </c>
      <c r="C50" s="378" t="s">
        <v>107</v>
      </c>
      <c r="D50" s="380">
        <v>28.5</v>
      </c>
      <c r="E50" s="365"/>
      <c r="F50" s="404"/>
      <c r="G50" s="413"/>
      <c r="H50" s="415"/>
      <c r="I50" s="414"/>
      <c r="J50" s="404"/>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row>
    <row r="51" spans="1:183" s="4" customFormat="1" ht="27" customHeight="1" x14ac:dyDescent="0.25">
      <c r="A51" s="1"/>
      <c r="B51" s="420" t="s">
        <v>43</v>
      </c>
      <c r="C51" s="378" t="s">
        <v>108</v>
      </c>
      <c r="D51" s="380">
        <v>15.2</v>
      </c>
      <c r="E51" s="365"/>
      <c r="F51" s="404"/>
      <c r="G51" s="413"/>
      <c r="H51" s="415"/>
      <c r="I51" s="414"/>
      <c r="J51" s="404"/>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row>
    <row r="52" spans="1:183" s="4" customFormat="1" ht="27" customHeight="1" thickBot="1" x14ac:dyDescent="0.3">
      <c r="A52" s="1"/>
      <c r="B52" s="422" t="s">
        <v>43</v>
      </c>
      <c r="C52" s="391" t="s">
        <v>109</v>
      </c>
      <c r="D52" s="393">
        <v>18</v>
      </c>
      <c r="E52" s="365"/>
      <c r="F52" s="404"/>
      <c r="G52" s="413"/>
      <c r="H52" s="415"/>
      <c r="I52" s="414"/>
      <c r="J52" s="404"/>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row>
    <row r="53" spans="1:183" s="4" customFormat="1" ht="27" customHeight="1" x14ac:dyDescent="0.25">
      <c r="A53" s="1"/>
      <c r="B53" s="427" t="s">
        <v>110</v>
      </c>
      <c r="C53" s="378" t="s">
        <v>336</v>
      </c>
      <c r="D53" s="380">
        <v>14</v>
      </c>
      <c r="E53" s="365"/>
      <c r="F53" s="404"/>
      <c r="G53" s="413"/>
      <c r="H53" s="415"/>
      <c r="I53" s="414"/>
      <c r="J53" s="404"/>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row>
    <row r="54" spans="1:183" s="4" customFormat="1" ht="27" customHeight="1" x14ac:dyDescent="0.25">
      <c r="A54" s="1"/>
      <c r="B54" s="427"/>
      <c r="C54" s="431" t="s">
        <v>111</v>
      </c>
      <c r="D54" s="428">
        <v>9.5</v>
      </c>
      <c r="E54" s="365"/>
      <c r="F54" s="404"/>
      <c r="G54" s="413"/>
      <c r="H54" s="415"/>
      <c r="I54" s="414"/>
      <c r="J54" s="404"/>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row>
    <row r="55" spans="1:183" s="4" customFormat="1" ht="27" customHeight="1" x14ac:dyDescent="0.25">
      <c r="A55" s="1"/>
      <c r="B55" s="387" t="s">
        <v>43</v>
      </c>
      <c r="C55" s="388" t="s">
        <v>112</v>
      </c>
      <c r="D55" s="389">
        <v>18</v>
      </c>
      <c r="E55" s="365"/>
      <c r="F55" s="404"/>
      <c r="G55" s="413"/>
      <c r="H55" s="415"/>
      <c r="I55" s="414"/>
      <c r="J55" s="404"/>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row>
    <row r="56" spans="1:183" s="4" customFormat="1" ht="27" customHeight="1" x14ac:dyDescent="0.25">
      <c r="A56" s="1"/>
      <c r="B56" s="387"/>
      <c r="C56" s="388" t="s">
        <v>284</v>
      </c>
      <c r="D56" s="389">
        <v>11</v>
      </c>
      <c r="E56" s="365"/>
      <c r="F56" s="404"/>
      <c r="G56" s="413"/>
      <c r="H56" s="415"/>
      <c r="I56" s="414"/>
      <c r="J56" s="404"/>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row>
    <row r="57" spans="1:183" s="4" customFormat="1" ht="27" customHeight="1" thickBot="1" x14ac:dyDescent="0.3">
      <c r="A57" s="1"/>
      <c r="B57" s="391" t="s">
        <v>43</v>
      </c>
      <c r="C57" s="392" t="s">
        <v>113</v>
      </c>
      <c r="D57" s="393">
        <v>9.5039999999999978</v>
      </c>
      <c r="E57" s="365"/>
      <c r="F57" s="404"/>
      <c r="G57" s="413"/>
      <c r="H57" s="415"/>
      <c r="I57" s="414"/>
      <c r="J57" s="404"/>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row>
    <row r="58" spans="1:183" s="4" customFormat="1" ht="27" customHeight="1" thickBot="1" x14ac:dyDescent="0.3">
      <c r="A58" s="1"/>
      <c r="B58" s="410" t="s">
        <v>114</v>
      </c>
      <c r="C58" s="411" t="s">
        <v>115</v>
      </c>
      <c r="D58" s="412">
        <v>10.8</v>
      </c>
      <c r="E58" s="365"/>
      <c r="F58" s="404"/>
      <c r="G58" s="413"/>
      <c r="H58" s="415"/>
      <c r="I58" s="414"/>
      <c r="J58" s="404"/>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row>
    <row r="59" spans="1:183" s="4" customFormat="1" ht="27" customHeight="1" x14ac:dyDescent="0.25">
      <c r="A59" s="1"/>
      <c r="B59" s="370" t="s">
        <v>116</v>
      </c>
      <c r="C59" s="371" t="s">
        <v>117</v>
      </c>
      <c r="D59" s="372">
        <v>30</v>
      </c>
      <c r="E59" s="365"/>
      <c r="F59" s="404"/>
      <c r="G59" s="413"/>
      <c r="H59" s="415"/>
      <c r="I59" s="414"/>
      <c r="J59" s="404"/>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row>
    <row r="60" spans="1:183" s="4" customFormat="1" ht="27" customHeight="1" x14ac:dyDescent="0.25">
      <c r="A60" s="1"/>
      <c r="B60" s="387"/>
      <c r="C60" s="388" t="s">
        <v>285</v>
      </c>
      <c r="D60" s="389">
        <v>28</v>
      </c>
      <c r="E60" s="365"/>
      <c r="F60" s="404"/>
      <c r="G60" s="413"/>
      <c r="H60" s="415"/>
      <c r="I60" s="414"/>
      <c r="J60" s="404"/>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row>
    <row r="61" spans="1:183" s="4" customFormat="1" ht="27" customHeight="1" x14ac:dyDescent="0.25">
      <c r="A61" s="1"/>
      <c r="B61" s="378" t="s">
        <v>43</v>
      </c>
      <c r="C61" s="379" t="s">
        <v>118</v>
      </c>
      <c r="D61" s="380">
        <v>30</v>
      </c>
      <c r="E61" s="365"/>
      <c r="F61" s="404"/>
      <c r="G61" s="413"/>
      <c r="H61" s="415"/>
      <c r="I61" s="414"/>
      <c r="J61" s="404"/>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row>
    <row r="62" spans="1:183" s="4" customFormat="1" ht="27" customHeight="1" x14ac:dyDescent="0.25">
      <c r="A62" s="1"/>
      <c r="B62" s="378" t="s">
        <v>43</v>
      </c>
      <c r="C62" s="379" t="s">
        <v>119</v>
      </c>
      <c r="D62" s="380">
        <v>27</v>
      </c>
      <c r="E62" s="365"/>
      <c r="F62" s="404"/>
      <c r="G62" s="413"/>
      <c r="H62" s="415"/>
      <c r="I62" s="414"/>
      <c r="J62" s="404"/>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row>
    <row r="63" spans="1:183" s="4" customFormat="1" ht="27" customHeight="1" x14ac:dyDescent="0.25">
      <c r="A63" s="1"/>
      <c r="B63" s="378"/>
      <c r="C63" s="379" t="s">
        <v>663</v>
      </c>
      <c r="D63" s="380">
        <v>27</v>
      </c>
      <c r="E63" s="365"/>
      <c r="F63" s="404"/>
      <c r="G63" s="413"/>
      <c r="H63" s="415"/>
      <c r="I63" s="414"/>
      <c r="J63" s="404"/>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row>
    <row r="64" spans="1:183" s="4" customFormat="1" ht="27" customHeight="1" x14ac:dyDescent="0.25">
      <c r="A64" s="1"/>
      <c r="B64" s="378"/>
      <c r="C64" s="379" t="s">
        <v>664</v>
      </c>
      <c r="D64" s="380">
        <v>30</v>
      </c>
      <c r="E64" s="365"/>
      <c r="F64" s="404"/>
      <c r="G64" s="413"/>
      <c r="H64" s="415"/>
      <c r="I64" s="414"/>
      <c r="J64" s="404"/>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row>
    <row r="65" spans="1:183" s="4" customFormat="1" ht="27" customHeight="1" x14ac:dyDescent="0.25">
      <c r="A65" s="1"/>
      <c r="B65" s="378"/>
      <c r="C65" s="379" t="s">
        <v>120</v>
      </c>
      <c r="D65" s="380">
        <v>30</v>
      </c>
      <c r="E65" s="365"/>
      <c r="F65" s="404"/>
      <c r="G65" s="413"/>
      <c r="H65" s="415"/>
      <c r="I65" s="414"/>
      <c r="J65" s="404"/>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row>
    <row r="66" spans="1:183" s="4" customFormat="1" ht="27" customHeight="1" thickBot="1" x14ac:dyDescent="0.3">
      <c r="A66" s="1"/>
      <c r="B66" s="391" t="s">
        <v>43</v>
      </c>
      <c r="C66" s="392" t="s">
        <v>121</v>
      </c>
      <c r="D66" s="393">
        <v>7.92</v>
      </c>
      <c r="E66" s="365"/>
      <c r="F66" s="404"/>
      <c r="G66" s="413"/>
      <c r="H66" s="415"/>
      <c r="I66" s="414"/>
      <c r="J66" s="404"/>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row>
    <row r="67" spans="1:183" s="4" customFormat="1" ht="27" customHeight="1" thickBot="1" x14ac:dyDescent="0.3">
      <c r="A67" s="1"/>
      <c r="B67" s="410" t="s">
        <v>122</v>
      </c>
      <c r="C67" s="411" t="s">
        <v>122</v>
      </c>
      <c r="D67" s="412">
        <v>29.25</v>
      </c>
      <c r="E67" s="365"/>
      <c r="F67" s="404"/>
      <c r="G67" s="413"/>
      <c r="H67" s="415"/>
      <c r="I67" s="414"/>
      <c r="J67" s="404"/>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row>
    <row r="68" spans="1:183" s="4" customFormat="1" ht="27" customHeight="1" x14ac:dyDescent="0.25">
      <c r="A68" s="1"/>
      <c r="B68" s="370" t="s">
        <v>123</v>
      </c>
      <c r="C68" s="371" t="s">
        <v>124</v>
      </c>
      <c r="D68" s="372">
        <v>9</v>
      </c>
      <c r="E68" s="365"/>
      <c r="F68" s="404"/>
      <c r="G68" s="413"/>
      <c r="H68" s="415"/>
      <c r="I68" s="414"/>
      <c r="J68" s="404"/>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row>
    <row r="69" spans="1:183" s="4" customFormat="1" ht="27" customHeight="1" thickBot="1" x14ac:dyDescent="0.3">
      <c r="A69" s="1"/>
      <c r="B69" s="391" t="s">
        <v>43</v>
      </c>
      <c r="C69" s="392" t="s">
        <v>125</v>
      </c>
      <c r="D69" s="393">
        <v>22.5</v>
      </c>
      <c r="E69" s="365"/>
      <c r="F69" s="404"/>
      <c r="G69" s="413"/>
      <c r="H69" s="415"/>
      <c r="I69" s="414"/>
      <c r="J69" s="404"/>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row>
    <row r="70" spans="1:183" s="4" customFormat="1" ht="27" customHeight="1" x14ac:dyDescent="0.25">
      <c r="A70" s="1"/>
      <c r="B70" s="370" t="s">
        <v>126</v>
      </c>
      <c r="C70" s="371" t="s">
        <v>127</v>
      </c>
      <c r="D70" s="372">
        <v>11.4</v>
      </c>
      <c r="E70" s="365"/>
      <c r="F70" s="404"/>
      <c r="G70" s="413"/>
      <c r="H70" s="415"/>
      <c r="I70" s="414"/>
      <c r="J70" s="404"/>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row>
    <row r="71" spans="1:183" s="4" customFormat="1" ht="27" customHeight="1" x14ac:dyDescent="0.25">
      <c r="A71" s="1"/>
      <c r="B71" s="378" t="s">
        <v>43</v>
      </c>
      <c r="C71" s="379" t="s">
        <v>128</v>
      </c>
      <c r="D71" s="380">
        <v>10.83</v>
      </c>
      <c r="E71" s="365"/>
      <c r="F71" s="404"/>
      <c r="G71" s="413"/>
      <c r="H71" s="415"/>
      <c r="I71" s="414"/>
      <c r="J71" s="404"/>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row>
    <row r="72" spans="1:183" s="4" customFormat="1" ht="27.9" customHeight="1" x14ac:dyDescent="0.25">
      <c r="A72" s="1"/>
      <c r="B72" s="387" t="s">
        <v>43</v>
      </c>
      <c r="C72" s="401" t="s">
        <v>129</v>
      </c>
      <c r="D72" s="380">
        <v>8.4534454454067696</v>
      </c>
      <c r="E72" s="365"/>
      <c r="F72" s="404"/>
      <c r="G72" s="413"/>
      <c r="H72" s="415"/>
      <c r="I72" s="414"/>
      <c r="J72" s="404"/>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row>
    <row r="73" spans="1:183" s="4" customFormat="1" ht="27.9" customHeight="1" x14ac:dyDescent="0.25">
      <c r="A73" s="1"/>
      <c r="B73" s="387" t="s">
        <v>43</v>
      </c>
      <c r="C73" s="379" t="s">
        <v>130</v>
      </c>
      <c r="D73" s="380">
        <v>8.4534454454067696</v>
      </c>
      <c r="E73" s="365"/>
      <c r="F73" s="404"/>
      <c r="G73" s="413"/>
      <c r="H73" s="415"/>
      <c r="I73" s="414"/>
      <c r="J73" s="404"/>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row>
    <row r="74" spans="1:183" s="4" customFormat="1" ht="27" customHeight="1" x14ac:dyDescent="0.25">
      <c r="A74" s="1"/>
      <c r="B74" s="387" t="s">
        <v>43</v>
      </c>
      <c r="C74" s="388" t="s">
        <v>131</v>
      </c>
      <c r="D74" s="389">
        <v>29.25</v>
      </c>
      <c r="E74" s="365"/>
      <c r="F74" s="404"/>
      <c r="G74" s="413"/>
      <c r="H74" s="415"/>
      <c r="I74" s="414"/>
      <c r="J74" s="404"/>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row>
    <row r="75" spans="1:183" s="4" customFormat="1" ht="27" customHeight="1" x14ac:dyDescent="0.25">
      <c r="A75" s="1"/>
      <c r="B75" s="387" t="s">
        <v>43</v>
      </c>
      <c r="C75" s="388" t="s">
        <v>132</v>
      </c>
      <c r="D75" s="389">
        <v>29.25</v>
      </c>
      <c r="E75" s="365"/>
      <c r="F75" s="404"/>
      <c r="G75" s="413"/>
      <c r="H75" s="415"/>
      <c r="I75" s="414"/>
      <c r="J75" s="404"/>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row>
    <row r="76" spans="1:183" s="4" customFormat="1" ht="27" customHeight="1" thickBot="1" x14ac:dyDescent="0.3">
      <c r="A76" s="1"/>
      <c r="B76" s="387" t="s">
        <v>43</v>
      </c>
      <c r="C76" s="388" t="s">
        <v>133</v>
      </c>
      <c r="D76" s="389">
        <v>8</v>
      </c>
      <c r="E76" s="365"/>
      <c r="F76" s="404"/>
      <c r="G76" s="413"/>
      <c r="H76" s="415"/>
      <c r="I76" s="414"/>
      <c r="J76" s="404"/>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row>
    <row r="77" spans="1:183" s="4" customFormat="1" ht="27" customHeight="1" x14ac:dyDescent="0.25">
      <c r="A77" s="1"/>
      <c r="B77" s="370" t="s">
        <v>134</v>
      </c>
      <c r="C77" s="419" t="s">
        <v>135</v>
      </c>
      <c r="D77" s="372">
        <v>6.8</v>
      </c>
      <c r="E77" s="365"/>
      <c r="F77" s="404"/>
      <c r="G77" s="413"/>
      <c r="H77" s="415"/>
      <c r="I77" s="414"/>
      <c r="J77" s="404"/>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row>
    <row r="78" spans="1:183" s="4" customFormat="1" ht="27" customHeight="1" x14ac:dyDescent="0.25">
      <c r="A78" s="1"/>
      <c r="B78" s="378" t="s">
        <v>43</v>
      </c>
      <c r="C78" s="431" t="s">
        <v>136</v>
      </c>
      <c r="D78" s="428">
        <v>12.8</v>
      </c>
      <c r="E78" s="365"/>
      <c r="F78" s="404"/>
      <c r="G78" s="413"/>
      <c r="H78" s="415"/>
      <c r="I78" s="414"/>
      <c r="J78" s="404"/>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row>
    <row r="79" spans="1:183" s="4" customFormat="1" ht="27" customHeight="1" x14ac:dyDescent="0.25">
      <c r="A79" s="1"/>
      <c r="B79" s="378"/>
      <c r="C79" s="379" t="s">
        <v>137</v>
      </c>
      <c r="D79" s="380">
        <v>12.83</v>
      </c>
      <c r="E79" s="365"/>
      <c r="F79" s="404"/>
      <c r="G79" s="413"/>
      <c r="H79" s="415"/>
      <c r="I79" s="414"/>
      <c r="J79" s="404"/>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row>
    <row r="80" spans="1:183" s="4" customFormat="1" ht="27" customHeight="1" x14ac:dyDescent="0.25">
      <c r="A80" s="1"/>
      <c r="B80" s="378" t="s">
        <v>43</v>
      </c>
      <c r="C80" s="379" t="s">
        <v>138</v>
      </c>
      <c r="D80" s="380">
        <v>8.5500000000000007</v>
      </c>
      <c r="E80" s="365"/>
      <c r="F80" s="404"/>
      <c r="G80" s="413"/>
      <c r="H80" s="415"/>
      <c r="I80" s="414"/>
      <c r="J80" s="404"/>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row>
    <row r="81" spans="1:183" s="4" customFormat="1" ht="30" customHeight="1" x14ac:dyDescent="0.25">
      <c r="A81" s="1"/>
      <c r="B81" s="378" t="s">
        <v>43</v>
      </c>
      <c r="C81" s="379" t="s">
        <v>139</v>
      </c>
      <c r="D81" s="380">
        <v>16.25</v>
      </c>
      <c r="E81" s="365"/>
      <c r="F81" s="404"/>
      <c r="G81" s="413"/>
      <c r="H81" s="415"/>
      <c r="I81" s="414"/>
      <c r="J81" s="404"/>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row>
    <row r="82" spans="1:183" s="4" customFormat="1" ht="27" customHeight="1" x14ac:dyDescent="0.25">
      <c r="A82" s="1"/>
      <c r="B82" s="378" t="s">
        <v>43</v>
      </c>
      <c r="C82" s="379" t="s">
        <v>140</v>
      </c>
      <c r="D82" s="380">
        <v>10.8</v>
      </c>
      <c r="E82" s="365"/>
      <c r="F82" s="404"/>
      <c r="G82" s="413"/>
      <c r="H82" s="415"/>
      <c r="I82" s="414"/>
      <c r="J82" s="404"/>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row>
    <row r="83" spans="1:183" s="4" customFormat="1" ht="27" customHeight="1" x14ac:dyDescent="0.25">
      <c r="A83" s="1"/>
      <c r="B83" s="387" t="s">
        <v>43</v>
      </c>
      <c r="C83" s="379" t="s">
        <v>141</v>
      </c>
      <c r="D83" s="380">
        <v>6.84</v>
      </c>
      <c r="E83" s="365"/>
      <c r="F83" s="404"/>
      <c r="G83" s="413"/>
      <c r="H83" s="415"/>
      <c r="I83" s="414"/>
      <c r="J83" s="404"/>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row>
    <row r="84" spans="1:183" s="4" customFormat="1" ht="27" customHeight="1" x14ac:dyDescent="0.25">
      <c r="A84" s="1"/>
      <c r="B84" s="378"/>
      <c r="C84" s="379" t="s">
        <v>142</v>
      </c>
      <c r="D84" s="380">
        <v>10.26</v>
      </c>
      <c r="E84" s="365"/>
      <c r="F84" s="404"/>
      <c r="G84" s="413"/>
      <c r="H84" s="415"/>
      <c r="I84" s="414"/>
      <c r="J84" s="404"/>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row>
    <row r="85" spans="1:183" s="4" customFormat="1" ht="27" customHeight="1" x14ac:dyDescent="0.25">
      <c r="A85" s="1"/>
      <c r="B85" s="387" t="s">
        <v>43</v>
      </c>
      <c r="C85" s="388" t="s">
        <v>143</v>
      </c>
      <c r="D85" s="389">
        <v>10.83</v>
      </c>
      <c r="E85" s="365"/>
      <c r="F85" s="404"/>
      <c r="G85" s="413"/>
      <c r="H85" s="415"/>
      <c r="I85" s="414"/>
      <c r="J85" s="404"/>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row>
    <row r="86" spans="1:183" s="4" customFormat="1" ht="27" customHeight="1" thickBot="1" x14ac:dyDescent="0.3">
      <c r="A86" s="1"/>
      <c r="B86" s="391" t="s">
        <v>43</v>
      </c>
      <c r="C86" s="392" t="s">
        <v>475</v>
      </c>
      <c r="D86" s="393">
        <v>10</v>
      </c>
      <c r="E86" s="365"/>
      <c r="F86" s="404"/>
      <c r="G86" s="413"/>
      <c r="H86" s="415"/>
      <c r="I86" s="414"/>
      <c r="J86" s="404"/>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row>
    <row r="87" spans="1:183" s="4" customFormat="1" ht="27" customHeight="1" x14ac:dyDescent="0.25">
      <c r="A87" s="1"/>
      <c r="B87" s="427" t="s">
        <v>144</v>
      </c>
      <c r="C87" s="431" t="s">
        <v>145</v>
      </c>
      <c r="D87" s="428">
        <v>8.8919999999999995</v>
      </c>
      <c r="E87" s="365"/>
      <c r="F87" s="404"/>
      <c r="G87" s="413"/>
      <c r="H87" s="415"/>
      <c r="I87" s="414"/>
      <c r="J87" s="404"/>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row>
    <row r="88" spans="1:183" s="4" customFormat="1" ht="27" customHeight="1" thickBot="1" x14ac:dyDescent="0.3">
      <c r="A88" s="1"/>
      <c r="B88" s="391" t="s">
        <v>43</v>
      </c>
      <c r="C88" s="392" t="s">
        <v>146</v>
      </c>
      <c r="D88" s="393">
        <v>10.26</v>
      </c>
      <c r="E88" s="365"/>
      <c r="F88" s="404"/>
      <c r="G88" s="413"/>
      <c r="H88" s="415"/>
      <c r="I88" s="414"/>
      <c r="J88" s="404"/>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row>
    <row r="89" spans="1:183" s="4" customFormat="1" ht="27" customHeight="1" x14ac:dyDescent="0.25">
      <c r="A89" s="1"/>
      <c r="B89" s="370" t="s">
        <v>160</v>
      </c>
      <c r="C89" s="432" t="s">
        <v>665</v>
      </c>
      <c r="D89" s="372">
        <v>25</v>
      </c>
      <c r="E89" s="365"/>
      <c r="F89" s="404"/>
      <c r="G89" s="413"/>
      <c r="H89" s="415"/>
      <c r="I89" s="414"/>
      <c r="J89" s="404"/>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row>
    <row r="90" spans="1:183" s="4" customFormat="1" ht="27" customHeight="1" thickBot="1" x14ac:dyDescent="0.3">
      <c r="A90" s="1"/>
      <c r="B90" s="433" t="s">
        <v>43</v>
      </c>
      <c r="C90" s="434" t="s">
        <v>666</v>
      </c>
      <c r="D90" s="428">
        <v>13</v>
      </c>
      <c r="E90" s="365"/>
      <c r="F90" s="404"/>
      <c r="G90" s="413"/>
      <c r="H90" s="415"/>
      <c r="I90" s="414"/>
      <c r="J90" s="404"/>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row>
    <row r="91" spans="1:183" s="4" customFormat="1" ht="27" customHeight="1" x14ac:dyDescent="0.25">
      <c r="A91" s="1"/>
      <c r="B91" s="370" t="s">
        <v>161</v>
      </c>
      <c r="C91" s="435" t="s">
        <v>162</v>
      </c>
      <c r="D91" s="436">
        <v>12.716226794881425</v>
      </c>
      <c r="E91" s="365"/>
      <c r="F91" s="404"/>
      <c r="G91" s="413"/>
      <c r="H91" s="415"/>
      <c r="I91" s="414"/>
      <c r="J91" s="404"/>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row>
    <row r="92" spans="1:183" s="4" customFormat="1" ht="27" customHeight="1" x14ac:dyDescent="0.25">
      <c r="A92" s="1"/>
      <c r="B92" s="378" t="s">
        <v>43</v>
      </c>
      <c r="C92" s="378" t="s">
        <v>163</v>
      </c>
      <c r="D92" s="437">
        <v>30</v>
      </c>
      <c r="E92" s="365"/>
      <c r="F92" s="404"/>
      <c r="G92" s="413"/>
      <c r="H92" s="415"/>
      <c r="I92" s="414"/>
      <c r="J92" s="404"/>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row>
    <row r="93" spans="1:183" s="4" customFormat="1" ht="27" customHeight="1" x14ac:dyDescent="0.25">
      <c r="A93" s="1"/>
      <c r="B93" s="378" t="s">
        <v>43</v>
      </c>
      <c r="C93" s="438" t="s">
        <v>164</v>
      </c>
      <c r="D93" s="437">
        <v>12.72</v>
      </c>
      <c r="E93" s="365"/>
      <c r="F93" s="404"/>
      <c r="G93" s="413"/>
      <c r="H93" s="415"/>
      <c r="I93" s="414"/>
      <c r="J93" s="404"/>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row>
    <row r="94" spans="1:183" s="4" customFormat="1" ht="27" customHeight="1" x14ac:dyDescent="0.25">
      <c r="A94" s="1"/>
      <c r="B94" s="378" t="s">
        <v>43</v>
      </c>
      <c r="C94" s="438" t="s">
        <v>165</v>
      </c>
      <c r="D94" s="437">
        <v>15</v>
      </c>
      <c r="E94" s="365"/>
      <c r="F94" s="404"/>
      <c r="G94" s="413"/>
      <c r="H94" s="415"/>
      <c r="I94" s="414"/>
      <c r="J94" s="404"/>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row>
    <row r="95" spans="1:183" s="4" customFormat="1" ht="27" customHeight="1" x14ac:dyDescent="0.25">
      <c r="A95" s="1"/>
      <c r="B95" s="378" t="s">
        <v>43</v>
      </c>
      <c r="C95" s="438" t="s">
        <v>166</v>
      </c>
      <c r="D95" s="437">
        <v>20</v>
      </c>
      <c r="E95" s="365"/>
      <c r="F95" s="404"/>
      <c r="G95" s="413"/>
      <c r="H95" s="415"/>
      <c r="I95" s="414"/>
      <c r="J95" s="404"/>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row>
    <row r="96" spans="1:183" s="4" customFormat="1" ht="27" customHeight="1" thickBot="1" x14ac:dyDescent="0.3">
      <c r="A96" s="1"/>
      <c r="B96" s="391" t="s">
        <v>43</v>
      </c>
      <c r="C96" s="391" t="s">
        <v>167</v>
      </c>
      <c r="D96" s="439">
        <v>10</v>
      </c>
      <c r="E96" s="365"/>
      <c r="F96" s="404"/>
      <c r="G96" s="413"/>
      <c r="H96" s="415"/>
      <c r="I96" s="414"/>
      <c r="J96" s="404"/>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row>
    <row r="97" spans="1:183" s="4" customFormat="1" ht="27" customHeight="1" x14ac:dyDescent="0.25">
      <c r="A97" s="1"/>
      <c r="B97" s="427" t="s">
        <v>168</v>
      </c>
      <c r="C97" s="431" t="s">
        <v>169</v>
      </c>
      <c r="D97" s="428">
        <v>20</v>
      </c>
      <c r="E97" s="365"/>
      <c r="F97" s="404"/>
      <c r="G97" s="413"/>
      <c r="H97" s="415"/>
      <c r="I97" s="414"/>
      <c r="J97" s="404"/>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row>
    <row r="98" spans="1:183" s="4" customFormat="1" ht="27" customHeight="1" thickBot="1" x14ac:dyDescent="0.3">
      <c r="A98" s="1"/>
      <c r="B98" s="391" t="s">
        <v>43</v>
      </c>
      <c r="C98" s="392" t="s">
        <v>170</v>
      </c>
      <c r="D98" s="393">
        <v>10</v>
      </c>
      <c r="E98" s="365"/>
      <c r="F98" s="404"/>
      <c r="G98" s="413"/>
      <c r="H98" s="415"/>
      <c r="I98" s="414"/>
      <c r="J98" s="404"/>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row>
    <row r="99" spans="1:183" s="4" customFormat="1" ht="27" customHeight="1" x14ac:dyDescent="0.25">
      <c r="A99" s="1"/>
      <c r="B99" s="370" t="s">
        <v>171</v>
      </c>
      <c r="C99" s="371" t="s">
        <v>172</v>
      </c>
      <c r="D99" s="372">
        <v>11.4</v>
      </c>
      <c r="E99" s="365"/>
      <c r="F99" s="404"/>
      <c r="G99" s="413"/>
      <c r="H99" s="415"/>
      <c r="I99" s="414"/>
      <c r="J99" s="404"/>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row>
    <row r="100" spans="1:183" s="4" customFormat="1" ht="27" customHeight="1" x14ac:dyDescent="0.25">
      <c r="A100" s="1"/>
      <c r="B100" s="378" t="s">
        <v>43</v>
      </c>
      <c r="C100" s="379" t="s">
        <v>173</v>
      </c>
      <c r="D100" s="380">
        <v>11.4</v>
      </c>
      <c r="E100" s="365"/>
      <c r="F100" s="404"/>
      <c r="G100" s="413"/>
      <c r="H100" s="415"/>
      <c r="I100" s="414"/>
      <c r="J100" s="404"/>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row>
    <row r="101" spans="1:183" s="4" customFormat="1" ht="27" customHeight="1" thickBot="1" x14ac:dyDescent="0.3">
      <c r="A101" s="1"/>
      <c r="B101" s="391" t="s">
        <v>43</v>
      </c>
      <c r="C101" s="392" t="s">
        <v>174</v>
      </c>
      <c r="D101" s="393">
        <v>10.26</v>
      </c>
      <c r="E101" s="365"/>
      <c r="F101" s="404"/>
      <c r="G101" s="413"/>
      <c r="H101" s="415"/>
      <c r="I101" s="414"/>
      <c r="J101" s="404"/>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row>
    <row r="102" spans="1:183" s="4" customFormat="1" ht="27" customHeight="1" thickBot="1" x14ac:dyDescent="0.3">
      <c r="A102" s="1"/>
      <c r="B102" s="410" t="s">
        <v>175</v>
      </c>
      <c r="C102" s="411" t="s">
        <v>176</v>
      </c>
      <c r="D102" s="412">
        <v>15</v>
      </c>
      <c r="E102" s="365"/>
      <c r="F102" s="404"/>
      <c r="G102" s="413"/>
      <c r="H102" s="415"/>
      <c r="I102" s="414"/>
      <c r="J102" s="404"/>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row>
    <row r="103" spans="1:183" s="4" customFormat="1" ht="27" customHeight="1" thickBot="1" x14ac:dyDescent="0.3">
      <c r="A103" s="1"/>
      <c r="B103" s="410" t="s">
        <v>177</v>
      </c>
      <c r="C103" s="411" t="s">
        <v>178</v>
      </c>
      <c r="D103" s="412">
        <v>3</v>
      </c>
      <c r="E103" s="365"/>
      <c r="F103" s="404"/>
      <c r="G103" s="413"/>
      <c r="H103" s="415"/>
      <c r="I103" s="414"/>
      <c r="J103" s="404"/>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row>
    <row r="104" spans="1:183" s="4" customFormat="1" ht="27" customHeight="1" x14ac:dyDescent="0.25">
      <c r="A104" s="1"/>
      <c r="B104" s="440" t="s">
        <v>179</v>
      </c>
      <c r="C104" s="441" t="s">
        <v>180</v>
      </c>
      <c r="D104" s="442">
        <v>15.123999999999995</v>
      </c>
      <c r="E104" s="365"/>
      <c r="F104" s="404"/>
      <c r="G104" s="413"/>
      <c r="H104" s="415"/>
      <c r="I104" s="414"/>
      <c r="J104" s="404"/>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row>
    <row r="105" spans="1:183" s="4" customFormat="1" ht="27" customHeight="1" x14ac:dyDescent="0.25">
      <c r="A105" s="1"/>
      <c r="B105" s="378"/>
      <c r="C105" s="379" t="s">
        <v>337</v>
      </c>
      <c r="D105" s="380">
        <v>22.5</v>
      </c>
      <c r="E105" s="365"/>
      <c r="F105" s="404"/>
      <c r="G105" s="413"/>
      <c r="H105" s="415"/>
      <c r="I105" s="414"/>
      <c r="J105" s="404"/>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row>
    <row r="106" spans="1:183" s="4" customFormat="1" ht="27" customHeight="1" thickBot="1" x14ac:dyDescent="0.3">
      <c r="A106" s="1"/>
      <c r="B106" s="391"/>
      <c r="C106" s="391" t="s">
        <v>474</v>
      </c>
      <c r="D106" s="443">
        <v>17.100000000000001</v>
      </c>
      <c r="E106" s="365"/>
      <c r="F106" s="404"/>
      <c r="G106" s="413"/>
      <c r="H106" s="415"/>
      <c r="I106" s="414"/>
      <c r="J106" s="404"/>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row>
    <row r="107" spans="1:183" s="4" customFormat="1" ht="27" customHeight="1" x14ac:dyDescent="0.25">
      <c r="A107" s="1"/>
      <c r="B107" s="427" t="s">
        <v>181</v>
      </c>
      <c r="C107" s="431" t="s">
        <v>182</v>
      </c>
      <c r="D107" s="428">
        <v>7.92</v>
      </c>
      <c r="E107" s="365"/>
      <c r="F107" s="404"/>
      <c r="G107" s="413"/>
      <c r="H107" s="415"/>
      <c r="I107" s="414"/>
      <c r="J107" s="404"/>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row>
    <row r="108" spans="1:183" s="4" customFormat="1" ht="27" customHeight="1" thickBot="1" x14ac:dyDescent="0.3">
      <c r="A108" s="1"/>
      <c r="B108" s="391" t="s">
        <v>43</v>
      </c>
      <c r="C108" s="392" t="s">
        <v>183</v>
      </c>
      <c r="D108" s="393">
        <v>8.4534454454067696</v>
      </c>
      <c r="E108" s="365"/>
      <c r="F108" s="404"/>
      <c r="G108" s="413"/>
      <c r="H108" s="415"/>
      <c r="I108" s="414"/>
      <c r="J108" s="404"/>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row>
    <row r="109" spans="1:183" s="4" customFormat="1" ht="27" customHeight="1" thickBot="1" x14ac:dyDescent="0.3">
      <c r="A109" s="1"/>
      <c r="B109" s="410" t="s">
        <v>184</v>
      </c>
      <c r="C109" s="411" t="s">
        <v>184</v>
      </c>
      <c r="D109" s="412">
        <v>6.84</v>
      </c>
      <c r="E109" s="365"/>
      <c r="F109" s="404"/>
      <c r="G109" s="414"/>
      <c r="H109" s="415"/>
      <c r="I109" s="414"/>
      <c r="J109" s="404"/>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row>
    <row r="110" spans="1:183" s="4" customFormat="1" ht="27" customHeight="1" x14ac:dyDescent="0.25">
      <c r="A110" s="1"/>
      <c r="B110" s="370" t="s">
        <v>185</v>
      </c>
      <c r="C110" s="371" t="s">
        <v>186</v>
      </c>
      <c r="D110" s="372">
        <v>30</v>
      </c>
      <c r="E110" s="365"/>
      <c r="F110" s="404"/>
      <c r="G110" s="414"/>
      <c r="H110" s="415"/>
      <c r="I110" s="414"/>
      <c r="J110" s="404"/>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row>
    <row r="111" spans="1:183" s="4" customFormat="1" ht="27" customHeight="1" x14ac:dyDescent="0.25">
      <c r="A111" s="1"/>
      <c r="B111" s="378" t="s">
        <v>43</v>
      </c>
      <c r="C111" s="388" t="s">
        <v>187</v>
      </c>
      <c r="D111" s="389">
        <v>30</v>
      </c>
      <c r="E111" s="365"/>
      <c r="F111" s="404"/>
      <c r="G111" s="414"/>
      <c r="H111" s="415"/>
      <c r="I111" s="414"/>
      <c r="J111" s="404"/>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row>
    <row r="112" spans="1:183" s="4" customFormat="1" ht="27" customHeight="1" x14ac:dyDescent="0.25">
      <c r="A112" s="1"/>
      <c r="B112" s="387" t="s">
        <v>43</v>
      </c>
      <c r="C112" s="379" t="s">
        <v>188</v>
      </c>
      <c r="D112" s="380">
        <v>30</v>
      </c>
      <c r="E112" s="365"/>
      <c r="F112" s="404"/>
      <c r="G112" s="414"/>
      <c r="H112" s="415"/>
      <c r="I112" s="414"/>
      <c r="J112" s="404"/>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row>
    <row r="113" spans="1:183" s="4" customFormat="1" ht="27" customHeight="1" x14ac:dyDescent="0.25">
      <c r="A113" s="1"/>
      <c r="B113" s="387" t="s">
        <v>43</v>
      </c>
      <c r="C113" s="379" t="s">
        <v>189</v>
      </c>
      <c r="D113" s="380">
        <v>30</v>
      </c>
      <c r="E113" s="365"/>
      <c r="F113" s="444"/>
      <c r="G113" s="404"/>
      <c r="H113" s="404"/>
      <c r="I113" s="404"/>
      <c r="J113" s="404"/>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row>
    <row r="114" spans="1:183" s="4" customFormat="1" ht="27" customHeight="1" thickBot="1" x14ac:dyDescent="0.3">
      <c r="A114" s="1"/>
      <c r="B114" s="391" t="s">
        <v>43</v>
      </c>
      <c r="C114" s="445" t="s">
        <v>190</v>
      </c>
      <c r="D114" s="425">
        <v>30</v>
      </c>
      <c r="E114" s="365"/>
      <c r="F114" s="444"/>
      <c r="G114" s="404"/>
      <c r="H114" s="404"/>
      <c r="I114" s="404"/>
      <c r="J114" s="404"/>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row>
    <row r="115" spans="1:183" s="4" customFormat="1" ht="27" customHeight="1" x14ac:dyDescent="0.25">
      <c r="A115" s="1"/>
      <c r="B115" s="370" t="s">
        <v>191</v>
      </c>
      <c r="C115" s="371" t="s">
        <v>192</v>
      </c>
      <c r="D115" s="372">
        <v>23.75</v>
      </c>
      <c r="E115" s="365"/>
      <c r="F115" s="444"/>
      <c r="G115" s="404"/>
      <c r="H115" s="404"/>
      <c r="I115" s="404"/>
      <c r="J115" s="404"/>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row>
    <row r="116" spans="1:183" s="4" customFormat="1" ht="27" customHeight="1" x14ac:dyDescent="0.25">
      <c r="A116" s="1"/>
      <c r="B116" s="378" t="s">
        <v>43</v>
      </c>
      <c r="C116" s="379" t="s">
        <v>193</v>
      </c>
      <c r="D116" s="380">
        <v>14.25</v>
      </c>
      <c r="E116" s="365"/>
      <c r="F116" s="444"/>
      <c r="G116" s="404"/>
      <c r="H116" s="404"/>
      <c r="I116" s="404"/>
      <c r="J116" s="404"/>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row>
    <row r="117" spans="1:183" s="4" customFormat="1" ht="27" customHeight="1" x14ac:dyDescent="0.25">
      <c r="A117" s="1"/>
      <c r="B117" s="378"/>
      <c r="C117" s="379" t="s">
        <v>286</v>
      </c>
      <c r="D117" s="380">
        <v>23.75</v>
      </c>
      <c r="E117" s="365"/>
      <c r="F117" s="444"/>
      <c r="G117" s="404"/>
      <c r="H117" s="404"/>
      <c r="I117" s="404"/>
      <c r="J117" s="404"/>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row>
    <row r="118" spans="1:183" s="4" customFormat="1" ht="27" customHeight="1" x14ac:dyDescent="0.25">
      <c r="A118" s="1"/>
      <c r="B118" s="378" t="s">
        <v>43</v>
      </c>
      <c r="C118" s="379" t="s">
        <v>194</v>
      </c>
      <c r="D118" s="380">
        <v>30</v>
      </c>
      <c r="E118" s="365"/>
      <c r="F118" s="444"/>
      <c r="G118" s="404"/>
      <c r="H118" s="404"/>
      <c r="I118" s="404"/>
      <c r="J118" s="404"/>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row>
    <row r="119" spans="1:183" s="4" customFormat="1" ht="27" customHeight="1" x14ac:dyDescent="0.25">
      <c r="A119" s="1"/>
      <c r="B119" s="378" t="s">
        <v>43</v>
      </c>
      <c r="C119" s="379" t="s">
        <v>195</v>
      </c>
      <c r="D119" s="380">
        <v>6.84</v>
      </c>
      <c r="E119" s="365"/>
      <c r="F119" s="444"/>
      <c r="G119" s="404"/>
      <c r="H119" s="404"/>
      <c r="I119" s="404"/>
      <c r="J119" s="404"/>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row>
    <row r="120" spans="1:183" s="4" customFormat="1" ht="27" customHeight="1" thickBot="1" x14ac:dyDescent="0.3">
      <c r="A120" s="1"/>
      <c r="B120" s="446"/>
      <c r="C120" s="445" t="s">
        <v>396</v>
      </c>
      <c r="D120" s="425">
        <v>7.22</v>
      </c>
      <c r="E120" s="365"/>
      <c r="F120" s="444"/>
      <c r="G120" s="404"/>
      <c r="H120" s="404"/>
      <c r="I120" s="404"/>
      <c r="J120" s="404"/>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row>
    <row r="121" spans="1:183" s="4" customFormat="1" ht="27" customHeight="1" x14ac:dyDescent="0.25">
      <c r="A121" s="1"/>
      <c r="B121" s="447" t="s">
        <v>196</v>
      </c>
      <c r="C121" s="448" t="s">
        <v>197</v>
      </c>
      <c r="D121" s="442">
        <v>19</v>
      </c>
      <c r="E121" s="365"/>
      <c r="F121" s="444"/>
      <c r="G121" s="404"/>
      <c r="H121" s="404"/>
      <c r="I121" s="404"/>
      <c r="J121" s="404"/>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row>
    <row r="122" spans="1:183" s="4" customFormat="1" ht="27" customHeight="1" thickBot="1" x14ac:dyDescent="0.3">
      <c r="A122" s="1"/>
      <c r="B122" s="449" t="s">
        <v>43</v>
      </c>
      <c r="C122" s="450" t="s">
        <v>198</v>
      </c>
      <c r="D122" s="393">
        <v>19</v>
      </c>
      <c r="E122" s="365"/>
      <c r="F122" s="444"/>
      <c r="G122" s="404"/>
      <c r="H122" s="404"/>
      <c r="I122" s="404"/>
      <c r="J122" s="404"/>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row>
    <row r="123" spans="1:183" s="4" customFormat="1" ht="27" customHeight="1" thickBot="1" x14ac:dyDescent="0.3">
      <c r="A123" s="1"/>
      <c r="B123" s="451"/>
      <c r="C123" s="452"/>
      <c r="D123" s="453" t="str">
        <f ca="1">"© Salix "&amp;YEAR(NOW())</f>
        <v>© Salix 2021</v>
      </c>
      <c r="E123" s="365"/>
      <c r="F123" s="444"/>
      <c r="G123" s="404"/>
      <c r="H123" s="404"/>
      <c r="I123" s="404"/>
      <c r="J123" s="404"/>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row>
    <row r="124" spans="1:183" s="4" customFormat="1" ht="27" customHeight="1" thickBot="1" x14ac:dyDescent="0.3">
      <c r="A124" s="1"/>
      <c r="B124" s="460"/>
      <c r="C124" s="461"/>
      <c r="D124" s="462"/>
      <c r="E124" s="365"/>
      <c r="F124" s="444"/>
      <c r="G124" s="404"/>
      <c r="H124" s="404"/>
      <c r="I124" s="404"/>
      <c r="J124" s="404"/>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row>
    <row r="125" spans="1:183" s="4" customFormat="1" ht="27" customHeight="1" x14ac:dyDescent="0.25">
      <c r="A125" s="1"/>
      <c r="B125" s="24"/>
      <c r="C125" s="25"/>
      <c r="D125" s="25"/>
      <c r="E125" s="365"/>
      <c r="F125" s="444"/>
      <c r="G125" s="404"/>
      <c r="H125" s="404"/>
      <c r="I125" s="404"/>
      <c r="J125" s="404"/>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row>
    <row r="126" spans="1:183" s="4" customFormat="1" ht="27" customHeight="1" x14ac:dyDescent="0.25">
      <c r="A126" s="1"/>
      <c r="B126" s="24"/>
      <c r="C126" s="25"/>
      <c r="D126" s="25"/>
      <c r="E126" s="365"/>
      <c r="F126" s="444"/>
      <c r="G126" s="404"/>
      <c r="H126" s="404"/>
      <c r="I126" s="404"/>
      <c r="J126" s="404"/>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row>
    <row r="127" spans="1:183" s="4" customFormat="1" ht="27" customHeight="1" x14ac:dyDescent="0.25">
      <c r="A127" s="1"/>
      <c r="B127" s="24"/>
      <c r="C127" s="25"/>
      <c r="D127" s="25"/>
      <c r="E127" s="365"/>
      <c r="F127" s="444"/>
      <c r="G127" s="404"/>
      <c r="H127" s="404"/>
      <c r="I127" s="404"/>
      <c r="J127" s="404"/>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row>
    <row r="128" spans="1:183" s="4" customFormat="1" ht="27" customHeight="1" x14ac:dyDescent="0.25">
      <c r="A128" s="1"/>
      <c r="B128" s="24"/>
      <c r="C128" s="25"/>
      <c r="D128" s="25"/>
      <c r="E128" s="365"/>
      <c r="F128" s="444"/>
      <c r="G128" s="404"/>
      <c r="H128" s="404"/>
      <c r="I128" s="404"/>
      <c r="J128" s="404"/>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row>
    <row r="129" spans="1:183" s="4" customFormat="1" ht="27" customHeight="1" x14ac:dyDescent="0.25">
      <c r="A129" s="1"/>
      <c r="B129" s="24"/>
      <c r="C129" s="25"/>
      <c r="D129" s="25"/>
      <c r="E129" s="365"/>
      <c r="F129" s="444"/>
      <c r="G129" s="404"/>
      <c r="H129" s="404"/>
      <c r="I129" s="404"/>
      <c r="J129" s="404"/>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row>
    <row r="130" spans="1:183" s="4" customFormat="1" ht="27" customHeight="1" x14ac:dyDescent="0.25">
      <c r="A130" s="1"/>
      <c r="B130" s="24"/>
      <c r="C130" s="25"/>
      <c r="D130" s="25"/>
      <c r="E130" s="365"/>
      <c r="F130" s="444"/>
      <c r="G130" s="404"/>
      <c r="H130" s="404"/>
      <c r="I130" s="404"/>
      <c r="J130" s="404"/>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row>
    <row r="131" spans="1:183" s="4" customFormat="1" ht="27" customHeight="1" x14ac:dyDescent="0.25">
      <c r="A131" s="1"/>
      <c r="B131" s="24"/>
      <c r="C131" s="25"/>
      <c r="D131" s="25"/>
      <c r="E131" s="2"/>
      <c r="F131" s="23"/>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row>
    <row r="132" spans="1:183" s="4" customFormat="1" ht="27" customHeight="1" x14ac:dyDescent="0.25">
      <c r="A132" s="1"/>
      <c r="B132" s="24"/>
      <c r="C132" s="25"/>
      <c r="D132" s="25"/>
      <c r="E132" s="2"/>
      <c r="F132" s="23"/>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row>
    <row r="133" spans="1:183" s="4" customFormat="1" ht="27" customHeight="1" x14ac:dyDescent="0.25">
      <c r="A133" s="1"/>
      <c r="B133" s="24"/>
      <c r="C133" s="25"/>
      <c r="D133" s="25"/>
      <c r="E133" s="2"/>
      <c r="F133" s="23"/>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row>
    <row r="134" spans="1:183" s="4" customFormat="1" ht="27" customHeight="1" x14ac:dyDescent="0.25">
      <c r="A134" s="1"/>
      <c r="B134" s="24"/>
      <c r="C134" s="25"/>
      <c r="D134" s="25"/>
      <c r="E134" s="2"/>
      <c r="F134" s="23"/>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row>
    <row r="135" spans="1:183" s="4" customFormat="1" ht="27" customHeight="1" x14ac:dyDescent="0.25">
      <c r="A135" s="1"/>
      <c r="B135" s="24"/>
      <c r="C135" s="25"/>
      <c r="D135" s="25"/>
      <c r="E135" s="2"/>
      <c r="F135" s="23"/>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row>
    <row r="136" spans="1:183" s="4" customFormat="1" ht="27" customHeight="1" x14ac:dyDescent="0.25">
      <c r="A136" s="1"/>
      <c r="B136" s="24"/>
      <c r="C136" s="25"/>
      <c r="D136" s="25"/>
      <c r="E136" s="2"/>
      <c r="F136" s="23"/>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row>
    <row r="137" spans="1:183" s="4" customFormat="1" ht="27.75" customHeight="1" x14ac:dyDescent="0.25">
      <c r="A137" s="1"/>
      <c r="B137" s="24"/>
      <c r="C137" s="25"/>
      <c r="D137" s="25"/>
      <c r="E137" s="2"/>
      <c r="F137" s="23"/>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row>
    <row r="138" spans="1:183" s="4" customFormat="1" ht="27.75" customHeight="1" x14ac:dyDescent="0.25">
      <c r="A138" s="1"/>
      <c r="B138" s="24"/>
      <c r="C138" s="25"/>
      <c r="D138" s="25"/>
      <c r="E138" s="2"/>
      <c r="F138" s="23"/>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row>
    <row r="139" spans="1:183" s="4" customFormat="1" ht="27.75" customHeight="1" x14ac:dyDescent="0.25">
      <c r="A139" s="1"/>
      <c r="B139" s="24"/>
      <c r="C139" s="25"/>
      <c r="D139" s="25"/>
      <c r="E139" s="2"/>
      <c r="F139" s="23"/>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row>
    <row r="140" spans="1:183" s="4" customFormat="1" ht="27" customHeight="1" x14ac:dyDescent="0.25">
      <c r="A140" s="1"/>
      <c r="B140" s="24"/>
      <c r="C140" s="25"/>
      <c r="D140" s="25"/>
      <c r="E140" s="2"/>
      <c r="F140" s="23"/>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row>
    <row r="141" spans="1:183" s="4" customFormat="1" ht="27" customHeight="1" x14ac:dyDescent="0.25">
      <c r="A141" s="1"/>
      <c r="B141" s="24"/>
      <c r="C141" s="25"/>
      <c r="D141" s="25"/>
      <c r="E141" s="2"/>
      <c r="F141" s="23"/>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row>
    <row r="142" spans="1:183" s="4" customFormat="1" ht="27" customHeight="1" x14ac:dyDescent="0.25">
      <c r="A142" s="1"/>
      <c r="B142" s="24"/>
      <c r="C142" s="25"/>
      <c r="D142" s="25"/>
      <c r="E142" s="2"/>
      <c r="F142" s="23"/>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row>
    <row r="143" spans="1:183" s="4" customFormat="1" ht="27" customHeight="1" x14ac:dyDescent="0.25">
      <c r="A143" s="1"/>
      <c r="B143" s="24"/>
      <c r="C143" s="25"/>
      <c r="D143" s="25"/>
      <c r="E143" s="2"/>
      <c r="F143" s="23"/>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row>
    <row r="144" spans="1:183" s="4" customFormat="1" ht="27" customHeight="1" x14ac:dyDescent="0.25">
      <c r="A144" s="1"/>
      <c r="B144" s="24"/>
      <c r="C144" s="25"/>
      <c r="D144" s="25"/>
      <c r="E144" s="2"/>
      <c r="F144" s="23"/>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row>
    <row r="145" spans="1:183" s="4" customFormat="1" ht="27" customHeight="1" x14ac:dyDescent="0.25">
      <c r="A145" s="1"/>
      <c r="B145" s="24"/>
      <c r="C145" s="25"/>
      <c r="D145" s="25"/>
      <c r="E145" s="2"/>
      <c r="F145" s="23"/>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row>
    <row r="146" spans="1:183" s="4" customFormat="1" ht="27" customHeight="1" x14ac:dyDescent="0.25">
      <c r="A146" s="1"/>
      <c r="B146" s="24"/>
      <c r="C146" s="25"/>
      <c r="D146" s="25"/>
      <c r="E146" s="2"/>
      <c r="F146" s="23"/>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row>
    <row r="147" spans="1:183" s="4" customFormat="1" ht="27" customHeight="1" x14ac:dyDescent="0.25">
      <c r="A147" s="1"/>
      <c r="B147" s="24"/>
      <c r="C147" s="25"/>
      <c r="D147" s="25"/>
      <c r="E147" s="2"/>
      <c r="F147" s="23"/>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row>
    <row r="148" spans="1:183" s="4" customFormat="1" ht="27" customHeight="1" x14ac:dyDescent="0.25">
      <c r="A148" s="1"/>
      <c r="B148" s="24"/>
      <c r="C148" s="25"/>
      <c r="D148" s="25"/>
      <c r="E148" s="2"/>
      <c r="F148" s="23"/>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row>
    <row r="149" spans="1:183" s="4" customFormat="1" ht="27" customHeight="1" x14ac:dyDescent="0.25">
      <c r="A149" s="1"/>
      <c r="B149" s="24"/>
      <c r="C149" s="26"/>
      <c r="D149" s="25"/>
      <c r="E149" s="2"/>
      <c r="F149" s="23"/>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row>
    <row r="150" spans="1:183" s="4" customFormat="1" ht="27" customHeight="1" x14ac:dyDescent="0.25">
      <c r="A150" s="1"/>
      <c r="B150" s="24"/>
      <c r="C150" s="25"/>
      <c r="D150" s="25"/>
      <c r="E150" s="2"/>
      <c r="F150" s="23"/>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row>
    <row r="151" spans="1:183" s="4" customFormat="1" ht="27" customHeight="1" x14ac:dyDescent="0.25">
      <c r="A151" s="1"/>
      <c r="B151" s="24"/>
      <c r="C151" s="25"/>
      <c r="D151" s="25"/>
      <c r="E151" s="2"/>
      <c r="F151" s="23"/>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row>
    <row r="152" spans="1:183" s="4" customFormat="1" ht="27" customHeight="1" x14ac:dyDescent="0.25">
      <c r="A152" s="1"/>
      <c r="B152" s="24"/>
      <c r="C152" s="25"/>
      <c r="D152" s="25"/>
      <c r="E152" s="2"/>
      <c r="F152" s="23"/>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row>
    <row r="153" spans="1:183" s="4" customFormat="1" ht="27" customHeight="1" x14ac:dyDescent="0.25">
      <c r="A153" s="1"/>
      <c r="B153" s="24"/>
      <c r="C153" s="25"/>
      <c r="D153" s="25"/>
      <c r="E153" s="2"/>
      <c r="F153" s="23"/>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row>
    <row r="154" spans="1:183" s="4" customFormat="1" ht="27" customHeight="1" x14ac:dyDescent="0.25">
      <c r="A154" s="1"/>
      <c r="B154" s="24"/>
      <c r="C154" s="25"/>
      <c r="D154" s="25"/>
      <c r="E154" s="2"/>
      <c r="F154" s="23"/>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row>
    <row r="155" spans="1:183" s="4" customFormat="1" ht="27" customHeight="1" x14ac:dyDescent="0.25">
      <c r="A155" s="1"/>
      <c r="B155" s="24"/>
      <c r="C155" s="25"/>
      <c r="D155" s="25"/>
      <c r="E155" s="2"/>
      <c r="F155" s="23"/>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row>
    <row r="156" spans="1:183" s="4" customFormat="1" ht="27" customHeight="1" x14ac:dyDescent="0.25">
      <c r="A156" s="1"/>
      <c r="B156" s="24"/>
      <c r="C156" s="25"/>
      <c r="D156" s="25"/>
      <c r="E156" s="2"/>
      <c r="F156" s="23"/>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row>
    <row r="157" spans="1:183" s="4" customFormat="1" ht="27" customHeight="1" x14ac:dyDescent="0.25">
      <c r="A157" s="1"/>
      <c r="B157" s="24"/>
      <c r="C157" s="25"/>
      <c r="D157" s="25"/>
      <c r="E157" s="2"/>
      <c r="F157" s="23"/>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row>
    <row r="158" spans="1:183" s="4" customFormat="1" ht="27" customHeight="1" x14ac:dyDescent="0.25">
      <c r="A158" s="1"/>
      <c r="B158" s="24"/>
      <c r="C158" s="25"/>
      <c r="D158" s="25"/>
      <c r="E158" s="2"/>
      <c r="F158" s="23"/>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row>
    <row r="159" spans="1:183" s="4" customFormat="1" ht="27" customHeight="1" x14ac:dyDescent="0.25">
      <c r="A159" s="1"/>
      <c r="B159" s="24"/>
      <c r="C159" s="25"/>
      <c r="D159" s="25"/>
      <c r="E159" s="2"/>
      <c r="F159" s="23"/>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row>
    <row r="160" spans="1:183" s="4" customFormat="1" ht="27" customHeight="1" x14ac:dyDescent="0.25">
      <c r="A160" s="1"/>
      <c r="B160" s="24"/>
      <c r="C160" s="25"/>
      <c r="D160" s="25"/>
      <c r="E160" s="2"/>
      <c r="F160" s="23"/>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row>
    <row r="161" spans="1:183" s="4" customFormat="1" ht="27" customHeight="1" x14ac:dyDescent="0.25">
      <c r="A161" s="1"/>
      <c r="B161" s="24"/>
      <c r="C161" s="25"/>
      <c r="D161" s="25"/>
      <c r="E161" s="2"/>
      <c r="F161" s="23"/>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row>
    <row r="162" spans="1:183" s="4" customFormat="1" ht="27" customHeight="1" x14ac:dyDescent="0.25">
      <c r="A162" s="1"/>
      <c r="B162" s="24"/>
      <c r="C162" s="25"/>
      <c r="D162" s="25"/>
      <c r="E162" s="2"/>
      <c r="F162" s="1"/>
      <c r="G162" s="23"/>
      <c r="H162" s="23"/>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row>
    <row r="163" spans="1:183" s="4" customFormat="1" ht="27" customHeight="1" x14ac:dyDescent="0.25">
      <c r="A163" s="1"/>
      <c r="B163" s="27"/>
      <c r="C163" s="26"/>
      <c r="D163" s="26"/>
      <c r="E163" s="2"/>
      <c r="F163" s="1"/>
      <c r="G163" s="23"/>
      <c r="H163" s="23"/>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row>
    <row r="164" spans="1:183" s="4" customFormat="1" ht="27" customHeight="1" x14ac:dyDescent="0.25">
      <c r="A164" s="1"/>
      <c r="B164" s="27"/>
      <c r="C164" s="26"/>
      <c r="D164" s="26"/>
      <c r="E164" s="2"/>
      <c r="F164" s="1"/>
      <c r="G164" s="23"/>
      <c r="H164" s="23"/>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row>
    <row r="165" spans="1:183" s="4" customFormat="1" ht="27" customHeight="1" x14ac:dyDescent="0.25">
      <c r="A165" s="1"/>
      <c r="B165" s="27"/>
      <c r="C165" s="26"/>
      <c r="D165" s="26"/>
      <c r="E165" s="2"/>
      <c r="F165" s="1"/>
      <c r="G165" s="23"/>
      <c r="H165" s="23"/>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row>
    <row r="166" spans="1:183" s="4" customFormat="1" ht="27" customHeight="1" x14ac:dyDescent="0.25">
      <c r="A166" s="1"/>
      <c r="B166" s="27"/>
      <c r="C166" s="26"/>
      <c r="D166" s="26"/>
      <c r="E166" s="2"/>
      <c r="F166" s="1"/>
      <c r="G166" s="23"/>
      <c r="H166" s="23"/>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row>
    <row r="167" spans="1:183" s="4" customFormat="1" ht="27" customHeight="1" x14ac:dyDescent="0.25">
      <c r="A167" s="1"/>
      <c r="B167" s="27"/>
      <c r="C167" s="26"/>
      <c r="D167" s="26"/>
      <c r="E167" s="2"/>
      <c r="F167" s="1"/>
      <c r="G167" s="23"/>
      <c r="H167" s="23"/>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row>
    <row r="168" spans="1:183" s="4" customFormat="1" ht="27" customHeight="1" x14ac:dyDescent="0.25">
      <c r="A168" s="1"/>
      <c r="B168" s="27"/>
      <c r="C168" s="26"/>
      <c r="D168" s="26"/>
      <c r="E168" s="2"/>
      <c r="F168" s="1"/>
      <c r="G168" s="23"/>
      <c r="H168" s="23"/>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row>
    <row r="169" spans="1:183" s="4" customFormat="1" ht="27" customHeight="1" x14ac:dyDescent="0.25">
      <c r="A169" s="1"/>
      <c r="B169" s="27"/>
      <c r="C169" s="26"/>
      <c r="D169" s="26"/>
      <c r="E169" s="2"/>
      <c r="F169" s="1"/>
      <c r="G169" s="23"/>
      <c r="H169" s="23"/>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row>
    <row r="170" spans="1:183" s="4" customFormat="1" ht="27" customHeight="1" x14ac:dyDescent="0.25">
      <c r="A170" s="1"/>
      <c r="B170" s="27"/>
      <c r="C170" s="26"/>
      <c r="D170" s="26"/>
      <c r="E170" s="2"/>
      <c r="F170" s="1"/>
      <c r="G170" s="23"/>
      <c r="H170" s="23"/>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row>
    <row r="171" spans="1:183" s="4" customFormat="1" ht="27" customHeight="1" x14ac:dyDescent="0.25">
      <c r="A171" s="1"/>
      <c r="B171" s="27"/>
      <c r="C171" s="26"/>
      <c r="D171" s="26"/>
      <c r="E171" s="2"/>
      <c r="F171" s="1"/>
      <c r="G171" s="23"/>
      <c r="H171" s="23"/>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row>
    <row r="172" spans="1:183" s="4" customFormat="1" ht="27" customHeight="1" x14ac:dyDescent="0.25">
      <c r="A172" s="1"/>
      <c r="B172" s="27"/>
      <c r="C172" s="26"/>
      <c r="D172" s="26"/>
      <c r="E172" s="2"/>
      <c r="F172" s="1"/>
      <c r="G172" s="23"/>
      <c r="H172" s="23"/>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row>
    <row r="173" spans="1:183" s="4" customFormat="1" ht="27" customHeight="1" x14ac:dyDescent="0.25">
      <c r="A173" s="1"/>
      <c r="B173" s="27"/>
      <c r="C173" s="26"/>
      <c r="D173" s="26"/>
      <c r="E173" s="2"/>
      <c r="F173" s="1"/>
      <c r="G173" s="23"/>
      <c r="H173" s="23"/>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row>
    <row r="174" spans="1:183" s="4" customFormat="1" ht="27" customHeight="1" x14ac:dyDescent="0.25">
      <c r="A174" s="1"/>
      <c r="B174" s="27"/>
      <c r="C174" s="26"/>
      <c r="D174" s="26"/>
      <c r="E174" s="2"/>
      <c r="F174" s="1"/>
      <c r="G174" s="23"/>
      <c r="H174" s="23"/>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row>
    <row r="175" spans="1:183" s="4" customFormat="1" ht="27" customHeight="1" x14ac:dyDescent="0.25">
      <c r="A175" s="1"/>
      <c r="B175" s="27"/>
      <c r="C175" s="26"/>
      <c r="D175" s="26"/>
      <c r="E175" s="2"/>
      <c r="F175" s="1"/>
      <c r="G175" s="23"/>
      <c r="H175" s="23"/>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row>
    <row r="176" spans="1:183" s="4" customFormat="1" ht="27" customHeight="1" x14ac:dyDescent="0.25">
      <c r="A176" s="1"/>
      <c r="B176" s="27"/>
      <c r="C176" s="26"/>
      <c r="D176" s="26"/>
      <c r="E176" s="2"/>
      <c r="F176" s="1"/>
      <c r="G176" s="23"/>
      <c r="H176" s="23"/>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row>
    <row r="177" spans="1:183" s="4" customFormat="1" ht="27" customHeight="1" x14ac:dyDescent="0.25">
      <c r="A177" s="1"/>
      <c r="B177" s="27"/>
      <c r="C177" s="26"/>
      <c r="D177" s="26"/>
      <c r="E177" s="2"/>
      <c r="F177" s="1"/>
      <c r="G177" s="23"/>
      <c r="H177" s="23"/>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row>
    <row r="178" spans="1:183" s="4" customFormat="1" ht="27" customHeight="1" x14ac:dyDescent="0.25">
      <c r="A178" s="1"/>
      <c r="B178" s="27"/>
      <c r="C178" s="26"/>
      <c r="D178" s="26"/>
      <c r="E178" s="2"/>
      <c r="F178" s="1"/>
      <c r="G178" s="23"/>
      <c r="H178" s="23"/>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row>
    <row r="179" spans="1:183" s="4" customFormat="1" ht="27" customHeight="1" x14ac:dyDescent="0.25">
      <c r="A179" s="1"/>
      <c r="B179" s="27"/>
      <c r="C179" s="26"/>
      <c r="D179" s="26"/>
      <c r="E179" s="2"/>
      <c r="F179" s="1"/>
      <c r="G179" s="23"/>
      <c r="H179" s="23"/>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row>
    <row r="180" spans="1:183" ht="27" customHeight="1" x14ac:dyDescent="0.25">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row>
    <row r="181" spans="1:183" ht="27" customHeight="1" x14ac:dyDescent="0.25">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row>
    <row r="182" spans="1:183" ht="27" customHeight="1" x14ac:dyDescent="0.25">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row>
    <row r="183" spans="1:183" ht="27" customHeight="1" x14ac:dyDescent="0.25">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row>
    <row r="184" spans="1:183" ht="27" customHeight="1" x14ac:dyDescent="0.25">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row>
    <row r="185" spans="1:183" ht="27" customHeight="1" x14ac:dyDescent="0.25">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row>
    <row r="186" spans="1:183" ht="27" customHeight="1" x14ac:dyDescent="0.25">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row>
    <row r="187" spans="1:183" ht="27" customHeight="1" x14ac:dyDescent="0.25">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row>
    <row r="188" spans="1:183" ht="27" customHeight="1" x14ac:dyDescent="0.25">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row>
    <row r="189" spans="1:183" ht="27" customHeight="1" x14ac:dyDescent="0.25">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row>
    <row r="190" spans="1:183" ht="27" customHeight="1" x14ac:dyDescent="0.25">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row>
    <row r="191" spans="1:183" ht="27" customHeight="1" x14ac:dyDescent="0.25">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row>
    <row r="192" spans="1:183" ht="27" customHeight="1" x14ac:dyDescent="0.25">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row>
    <row r="193" spans="12:76" ht="27" customHeight="1" x14ac:dyDescent="0.25">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row>
    <row r="194" spans="12:76" ht="27" customHeight="1" x14ac:dyDescent="0.25">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row>
    <row r="195" spans="12:76" ht="27" customHeight="1" x14ac:dyDescent="0.25">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row>
    <row r="196" spans="12:76" ht="27" customHeight="1" x14ac:dyDescent="0.25">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row>
    <row r="197" spans="12:76" ht="27" customHeight="1" x14ac:dyDescent="0.25">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row>
    <row r="198" spans="12:76" ht="27" customHeight="1" x14ac:dyDescent="0.25">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row>
    <row r="199" spans="12:76" ht="27" customHeight="1" x14ac:dyDescent="0.25">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row>
    <row r="200" spans="12:76" ht="27" customHeight="1" x14ac:dyDescent="0.25">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row>
    <row r="201" spans="12:76" ht="27" customHeight="1" x14ac:dyDescent="0.25">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row>
    <row r="202" spans="12:76" ht="27" customHeight="1" x14ac:dyDescent="0.25">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row>
    <row r="203" spans="12:76" ht="27" customHeight="1" x14ac:dyDescent="0.25">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row>
    <row r="204" spans="12:76" ht="27" customHeight="1" x14ac:dyDescent="0.25">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row>
    <row r="205" spans="12:76" ht="27" customHeight="1" x14ac:dyDescent="0.25">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row>
    <row r="206" spans="12:76" ht="27" customHeight="1" x14ac:dyDescent="0.25">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row>
    <row r="207" spans="12:76" ht="27" customHeight="1" x14ac:dyDescent="0.25">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row>
    <row r="208" spans="12:76" ht="27" customHeight="1" x14ac:dyDescent="0.25">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row>
    <row r="209" spans="12:76" ht="27" customHeight="1" x14ac:dyDescent="0.25">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row>
    <row r="210" spans="12:76" ht="27" customHeight="1" x14ac:dyDescent="0.25">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row>
    <row r="211" spans="12:76" ht="27" customHeight="1" x14ac:dyDescent="0.25">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row>
    <row r="212" spans="12:76" ht="27" customHeight="1" x14ac:dyDescent="0.25">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row>
    <row r="213" spans="12:76" ht="27" customHeight="1" x14ac:dyDescent="0.25">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row>
    <row r="214" spans="12:76" ht="27" customHeight="1" x14ac:dyDescent="0.25">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row>
    <row r="215" spans="12:76" ht="27" customHeight="1" x14ac:dyDescent="0.25">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row>
    <row r="216" spans="12:76" ht="27" customHeight="1" x14ac:dyDescent="0.25">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row>
    <row r="217" spans="12:76" ht="27" customHeight="1" x14ac:dyDescent="0.25">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12:76" ht="27" customHeight="1" x14ac:dyDescent="0.25">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12:76" ht="27" customHeight="1" x14ac:dyDescent="0.25">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12:76" ht="27" customHeight="1" x14ac:dyDescent="0.25">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12:76" ht="27" customHeight="1" x14ac:dyDescent="0.25">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row r="222" spans="12:76" ht="27" customHeight="1" x14ac:dyDescent="0.25">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row>
    <row r="223" spans="12:76" ht="27" customHeight="1" x14ac:dyDescent="0.25">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row>
    <row r="224" spans="12:76" ht="27" customHeight="1" x14ac:dyDescent="0.25">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row>
    <row r="225" spans="12:76" ht="27" customHeight="1" x14ac:dyDescent="0.25">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row>
    <row r="226" spans="12:76" ht="27" customHeight="1" x14ac:dyDescent="0.25">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row>
    <row r="227" spans="12:76" ht="27" customHeight="1" x14ac:dyDescent="0.25">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row>
    <row r="228" spans="12:76" ht="27" customHeight="1" x14ac:dyDescent="0.25">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row>
    <row r="229" spans="12:76" ht="27" customHeight="1" x14ac:dyDescent="0.25">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row>
    <row r="230" spans="12:76" ht="27" customHeight="1" x14ac:dyDescent="0.25">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row>
    <row r="231" spans="12:76" ht="27" customHeight="1" x14ac:dyDescent="0.25">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row>
    <row r="232" spans="12:76" ht="27" customHeight="1" x14ac:dyDescent="0.25">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row>
    <row r="233" spans="12:76" ht="27" customHeight="1" x14ac:dyDescent="0.25">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row>
    <row r="234" spans="12:76" ht="27" customHeight="1" x14ac:dyDescent="0.25">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row>
    <row r="235" spans="12:76" ht="27" customHeight="1" x14ac:dyDescent="0.25">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row>
    <row r="236" spans="12:76" ht="27" customHeight="1" x14ac:dyDescent="0.25">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row>
    <row r="237" spans="12:76" ht="27" customHeight="1" x14ac:dyDescent="0.25">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row>
    <row r="238" spans="12:76" ht="27" customHeight="1" x14ac:dyDescent="0.25">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row>
    <row r="239" spans="12:76" ht="27" customHeight="1" x14ac:dyDescent="0.25">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row>
    <row r="240" spans="12:76" ht="27" customHeight="1" x14ac:dyDescent="0.25">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row>
    <row r="241" spans="12:76" ht="27" customHeight="1" x14ac:dyDescent="0.25">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row>
    <row r="242" spans="12:76" ht="27" customHeight="1" x14ac:dyDescent="0.25">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row>
    <row r="243" spans="12:76" ht="27" customHeight="1" x14ac:dyDescent="0.25">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row>
    <row r="244" spans="12:76" ht="27" customHeight="1" x14ac:dyDescent="0.25">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row>
    <row r="245" spans="12:76" ht="27" customHeight="1" x14ac:dyDescent="0.25">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row>
    <row r="246" spans="12:76" ht="27" customHeight="1" x14ac:dyDescent="0.25">
      <c r="L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row>
  </sheetData>
  <sheetProtection algorithmName="SHA-512" hashValue="m2D8JJtpYHg1bQAcVIh2sAfP/7WE4l+qxQRRkCl/IyJnKe9BOOc8WGmpk5KZL+Oo5u2bxqp/MVVAGw3hDd8g4w==" saltValue="vFvHfRyqcbplKfllBqXlOg==" spinCount="100000" sheet="1" objects="1" scenarios="1" selectLockedCells="1"/>
  <mergeCells count="2">
    <mergeCell ref="H3:I3"/>
    <mergeCell ref="G14:J14"/>
  </mergeCells>
  <dataValidations disablePrompts="1" count="1">
    <dataValidation allowBlank="1" showErrorMessage="1" sqref="C13" xr:uid="{00000000-0002-0000-0900-000000000000}"/>
  </dataValidations>
  <pageMargins left="0.70866141732283472" right="0.31496062992125984" top="0.51181102362204722" bottom="0.35433070866141736" header="0.31496062992125984" footer="0.31496062992125984"/>
  <pageSetup paperSize="9" scale="59" fitToWidth="2" fitToHeight="10" orientation="portrait" horizontalDpi="4294967293" r:id="rId1"/>
  <rowBreaks count="2" manualBreakCount="2">
    <brk id="49" min="1" max="3" man="1"/>
    <brk id="93" min="1" max="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2DAE76"/>
  </sheetPr>
  <dimension ref="A1:L4"/>
  <sheetViews>
    <sheetView showRowColHeaders="0" zoomScaleNormal="100" workbookViewId="0">
      <selection activeCell="P9" sqref="P9"/>
    </sheetView>
  </sheetViews>
  <sheetFormatPr defaultColWidth="9.109375" defaultRowHeight="14.4" x14ac:dyDescent="0.3"/>
  <cols>
    <col min="1" max="11" width="9.109375" style="69"/>
    <col min="12" max="12" width="20.44140625" style="69" customWidth="1"/>
    <col min="13" max="16384" width="9.109375" style="69"/>
  </cols>
  <sheetData>
    <row r="1" spans="1:12" ht="15" thickBot="1" x14ac:dyDescent="0.35">
      <c r="A1" s="62"/>
    </row>
    <row r="2" spans="1:12" ht="50.25" customHeight="1" thickBot="1" x14ac:dyDescent="0.35">
      <c r="B2" s="467" t="s">
        <v>372</v>
      </c>
      <c r="C2" s="76"/>
      <c r="D2" s="76"/>
      <c r="E2" s="76"/>
      <c r="F2" s="70"/>
      <c r="G2" s="70"/>
      <c r="H2" s="70"/>
      <c r="I2" s="70"/>
      <c r="J2" s="70"/>
      <c r="K2" s="70"/>
      <c r="L2" s="71"/>
    </row>
    <row r="3" spans="1:12" ht="130.5" customHeight="1" thickBot="1" x14ac:dyDescent="0.35">
      <c r="B3" s="840" t="s">
        <v>661</v>
      </c>
      <c r="C3" s="841"/>
      <c r="D3" s="841"/>
      <c r="E3" s="841"/>
      <c r="F3" s="841"/>
      <c r="G3" s="841"/>
      <c r="H3" s="841"/>
      <c r="I3" s="841"/>
      <c r="J3" s="841"/>
      <c r="K3" s="841"/>
      <c r="L3" s="842"/>
    </row>
    <row r="4" spans="1:12" ht="15" thickBot="1" x14ac:dyDescent="0.35">
      <c r="B4" s="468"/>
      <c r="C4" s="469"/>
      <c r="D4" s="469"/>
      <c r="E4" s="469"/>
      <c r="F4" s="469"/>
      <c r="G4" s="469"/>
      <c r="H4" s="469"/>
      <c r="I4" s="469"/>
      <c r="J4" s="469"/>
      <c r="K4" s="469"/>
      <c r="L4" s="470"/>
    </row>
  </sheetData>
  <sheetProtection algorithmName="SHA-512" hashValue="voUafx3kEUyHCn/CnV9BCnSYaWfuQhV7OJgy8G6gsdKOKZ5BfQxNiwsn3KOvKlbuqIsVOLdfIvgIdntWSEiRPg==" saltValue="tSwXciP6nWg32Z/0dTDUuA==" spinCount="100000" sheet="1" objects="1" scenarios="1" selectLockedCells="1"/>
  <mergeCells count="1">
    <mergeCell ref="B3:L3"/>
  </mergeCells>
  <pageMargins left="0.7" right="0.7" top="0.75" bottom="0.75" header="0.3" footer="0.3"/>
  <pageSetup paperSize="9" scale="80" orientation="portrait" horizontalDpi="4294967294"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67A7-83B1-425A-B07C-CDFEF5BF1221}">
  <sheetPr>
    <tabColor rgb="FF382573"/>
  </sheetPr>
  <dimension ref="A1:N114"/>
  <sheetViews>
    <sheetView showGridLines="0" showRowColHeaders="0" zoomScaleNormal="100" workbookViewId="0">
      <selection activeCell="C12" sqref="C12"/>
    </sheetView>
  </sheetViews>
  <sheetFormatPr defaultColWidth="9.109375" defaultRowHeight="15.6" x14ac:dyDescent="0.3"/>
  <cols>
    <col min="1" max="1" width="3.5546875" style="95" customWidth="1"/>
    <col min="2" max="2" width="34.88671875" style="100" customWidth="1"/>
    <col min="3" max="3" width="14.44140625" style="95" customWidth="1"/>
    <col min="4" max="8" width="22.109375" style="95" customWidth="1"/>
    <col min="9" max="9" width="106.44140625" style="94" customWidth="1"/>
    <col min="10" max="16384" width="9.109375" style="95"/>
  </cols>
  <sheetData>
    <row r="1" spans="1:11" ht="16.2" thickBot="1" x14ac:dyDescent="0.35">
      <c r="A1" s="471"/>
      <c r="B1" s="472"/>
      <c r="C1" s="473"/>
      <c r="D1" s="473"/>
      <c r="E1" s="473"/>
      <c r="F1" s="473"/>
      <c r="G1" s="473"/>
      <c r="H1" s="473"/>
    </row>
    <row r="2" spans="1:11" ht="60" customHeight="1" x14ac:dyDescent="0.3">
      <c r="A2" s="471"/>
      <c r="B2" s="480"/>
      <c r="C2" s="481"/>
      <c r="D2" s="481"/>
      <c r="E2" s="481"/>
      <c r="F2" s="481"/>
      <c r="G2" s="481"/>
      <c r="H2" s="482"/>
    </row>
    <row r="3" spans="1:11" ht="23.25" customHeight="1" x14ac:dyDescent="0.3">
      <c r="A3" s="471"/>
      <c r="B3" s="843" t="s">
        <v>572</v>
      </c>
      <c r="C3" s="844"/>
      <c r="D3" s="844"/>
      <c r="E3" s="844"/>
      <c r="F3" s="844"/>
      <c r="G3" s="844"/>
      <c r="H3" s="845"/>
    </row>
    <row r="4" spans="1:11" ht="16.2" x14ac:dyDescent="0.3">
      <c r="A4" s="471"/>
      <c r="B4" s="508" t="s">
        <v>520</v>
      </c>
      <c r="C4" s="483"/>
      <c r="D4" s="483"/>
      <c r="E4" s="483"/>
      <c r="F4" s="483"/>
      <c r="G4" s="483"/>
      <c r="H4" s="484"/>
      <c r="I4" s="507"/>
    </row>
    <row r="5" spans="1:11" ht="17.399999999999999" x14ac:dyDescent="0.3">
      <c r="A5" s="471"/>
      <c r="B5" s="485"/>
      <c r="C5" s="483"/>
      <c r="D5" s="483"/>
      <c r="E5" s="483"/>
      <c r="F5" s="483"/>
      <c r="G5" s="483"/>
      <c r="H5" s="484"/>
      <c r="I5" s="587" t="s">
        <v>287</v>
      </c>
    </row>
    <row r="6" spans="1:11" ht="19.5" customHeight="1" x14ac:dyDescent="0.3">
      <c r="A6" s="471"/>
      <c r="B6" s="509" t="s">
        <v>253</v>
      </c>
      <c r="C6" s="846" t="str">
        <f>IF('Programme details'!C5="","",'Programme details'!C5)</f>
        <v/>
      </c>
      <c r="D6" s="846"/>
      <c r="E6" s="846"/>
      <c r="F6" s="846"/>
      <c r="G6" s="846"/>
      <c r="H6" s="847"/>
      <c r="I6" s="848" t="s">
        <v>288</v>
      </c>
    </row>
    <row r="7" spans="1:11" ht="23.25" customHeight="1" x14ac:dyDescent="0.3">
      <c r="A7" s="471"/>
      <c r="B7" s="485"/>
      <c r="C7" s="510"/>
      <c r="D7" s="510"/>
      <c r="E7" s="510"/>
      <c r="F7" s="510"/>
      <c r="G7" s="510"/>
      <c r="H7" s="511"/>
      <c r="I7" s="848"/>
    </row>
    <row r="8" spans="1:11" ht="19.5" customHeight="1" x14ac:dyDescent="0.3">
      <c r="A8" s="471"/>
      <c r="B8" s="509" t="s">
        <v>306</v>
      </c>
      <c r="C8" s="846" t="str">
        <f>IF('Programme details'!C7="","",'Programme details'!C7)</f>
        <v/>
      </c>
      <c r="D8" s="846"/>
      <c r="E8" s="846"/>
      <c r="F8" s="846"/>
      <c r="G8" s="846"/>
      <c r="H8" s="847"/>
      <c r="I8" s="848"/>
    </row>
    <row r="9" spans="1:11" ht="16.2" x14ac:dyDescent="0.3">
      <c r="A9" s="471"/>
      <c r="B9" s="486"/>
      <c r="C9" s="487"/>
      <c r="D9" s="487"/>
      <c r="E9" s="487"/>
      <c r="F9" s="487"/>
      <c r="G9" s="487"/>
      <c r="H9" s="488"/>
      <c r="I9" s="507"/>
    </row>
    <row r="10" spans="1:11" ht="16.2" x14ac:dyDescent="0.3">
      <c r="A10" s="471"/>
      <c r="B10" s="508" t="s">
        <v>644</v>
      </c>
      <c r="C10" s="487"/>
      <c r="D10" s="487"/>
      <c r="E10" s="487"/>
      <c r="F10" s="487"/>
      <c r="G10" s="487"/>
      <c r="H10" s="488"/>
      <c r="I10" s="507"/>
    </row>
    <row r="11" spans="1:11" ht="16.2" x14ac:dyDescent="0.3">
      <c r="A11" s="471"/>
      <c r="B11" s="486"/>
      <c r="C11" s="487"/>
      <c r="D11" s="487"/>
      <c r="E11" s="487"/>
      <c r="F11" s="487"/>
      <c r="G11" s="487"/>
      <c r="H11" s="488"/>
      <c r="I11" s="507"/>
    </row>
    <row r="12" spans="1:11" ht="50.4" x14ac:dyDescent="0.3">
      <c r="A12" s="471"/>
      <c r="B12" s="849" t="s">
        <v>521</v>
      </c>
      <c r="C12" s="512"/>
      <c r="D12" s="851" t="s">
        <v>522</v>
      </c>
      <c r="E12" s="851"/>
      <c r="F12" s="851"/>
      <c r="G12" s="851"/>
      <c r="H12" s="852"/>
      <c r="I12" s="588" t="s">
        <v>289</v>
      </c>
      <c r="J12" s="96"/>
      <c r="K12" s="96"/>
    </row>
    <row r="13" spans="1:11" ht="51" customHeight="1" x14ac:dyDescent="0.3">
      <c r="A13" s="471"/>
      <c r="B13" s="850"/>
      <c r="C13" s="513">
        <f>C12/15</f>
        <v>0</v>
      </c>
      <c r="D13" s="853"/>
      <c r="E13" s="854"/>
      <c r="F13" s="854"/>
      <c r="G13" s="854"/>
      <c r="H13" s="855"/>
      <c r="I13" s="588"/>
      <c r="J13" s="96"/>
      <c r="K13" s="96"/>
    </row>
    <row r="14" spans="1:11" ht="16.2" x14ac:dyDescent="0.3">
      <c r="A14" s="471"/>
      <c r="B14" s="489"/>
      <c r="C14" s="490"/>
      <c r="D14" s="491"/>
      <c r="E14" s="491"/>
      <c r="F14" s="492"/>
      <c r="G14" s="492"/>
      <c r="H14" s="493"/>
      <c r="I14" s="588"/>
      <c r="J14" s="96"/>
      <c r="K14" s="96"/>
    </row>
    <row r="15" spans="1:11" ht="38.25" customHeight="1" x14ac:dyDescent="0.3">
      <c r="A15" s="471"/>
      <c r="B15" s="856" t="s">
        <v>523</v>
      </c>
      <c r="C15" s="514"/>
      <c r="D15" s="851" t="s">
        <v>522</v>
      </c>
      <c r="E15" s="851"/>
      <c r="F15" s="851"/>
      <c r="G15" s="851"/>
      <c r="H15" s="852"/>
      <c r="I15" s="857" t="s">
        <v>524</v>
      </c>
      <c r="J15" s="96"/>
      <c r="K15" s="96"/>
    </row>
    <row r="16" spans="1:11" ht="51" customHeight="1" x14ac:dyDescent="0.3">
      <c r="A16" s="471"/>
      <c r="B16" s="856"/>
      <c r="C16" s="515">
        <f>C15/15</f>
        <v>0</v>
      </c>
      <c r="D16" s="853"/>
      <c r="E16" s="854"/>
      <c r="F16" s="854"/>
      <c r="G16" s="854"/>
      <c r="H16" s="855"/>
      <c r="I16" s="857"/>
      <c r="J16" s="96"/>
      <c r="K16" s="96"/>
    </row>
    <row r="17" spans="1:11" ht="16.2" x14ac:dyDescent="0.3">
      <c r="A17" s="471"/>
      <c r="B17" s="489"/>
      <c r="C17" s="490"/>
      <c r="D17" s="491"/>
      <c r="E17" s="491"/>
      <c r="F17" s="492"/>
      <c r="G17" s="492"/>
      <c r="H17" s="493"/>
      <c r="I17" s="588"/>
      <c r="J17" s="96"/>
      <c r="K17" s="96"/>
    </row>
    <row r="18" spans="1:11" ht="38.25" customHeight="1" x14ac:dyDescent="0.3">
      <c r="A18" s="471"/>
      <c r="B18" s="856" t="s">
        <v>525</v>
      </c>
      <c r="C18" s="514"/>
      <c r="D18" s="851" t="s">
        <v>522</v>
      </c>
      <c r="E18" s="851"/>
      <c r="F18" s="851"/>
      <c r="G18" s="851"/>
      <c r="H18" s="852"/>
      <c r="I18" s="588" t="s">
        <v>526</v>
      </c>
      <c r="J18" s="96"/>
      <c r="K18" s="96"/>
    </row>
    <row r="19" spans="1:11" ht="51" customHeight="1" x14ac:dyDescent="0.3">
      <c r="A19" s="471"/>
      <c r="B19" s="856"/>
      <c r="C19" s="515">
        <f>C18/15</f>
        <v>0</v>
      </c>
      <c r="D19" s="853"/>
      <c r="E19" s="854"/>
      <c r="F19" s="854"/>
      <c r="G19" s="854"/>
      <c r="H19" s="855"/>
      <c r="I19" s="588"/>
      <c r="J19" s="96"/>
      <c r="K19" s="96"/>
    </row>
    <row r="20" spans="1:11" ht="16.2" x14ac:dyDescent="0.3">
      <c r="A20" s="471"/>
      <c r="B20" s="489"/>
      <c r="C20" s="490"/>
      <c r="D20" s="494"/>
      <c r="E20" s="494"/>
      <c r="F20" s="487"/>
      <c r="G20" s="487"/>
      <c r="H20" s="488"/>
      <c r="I20" s="588"/>
      <c r="J20" s="96"/>
      <c r="K20" s="96"/>
    </row>
    <row r="21" spans="1:11" ht="38.25" customHeight="1" x14ac:dyDescent="0.3">
      <c r="A21" s="471"/>
      <c r="B21" s="856" t="s">
        <v>527</v>
      </c>
      <c r="C21" s="516"/>
      <c r="D21" s="851" t="s">
        <v>528</v>
      </c>
      <c r="E21" s="851"/>
      <c r="F21" s="851"/>
      <c r="G21" s="851"/>
      <c r="H21" s="852"/>
      <c r="I21" s="857" t="s">
        <v>290</v>
      </c>
      <c r="J21" s="96"/>
      <c r="K21" s="96"/>
    </row>
    <row r="22" spans="1:11" ht="90" customHeight="1" x14ac:dyDescent="0.3">
      <c r="A22" s="471"/>
      <c r="B22" s="856"/>
      <c r="C22" s="515">
        <f>C21/25</f>
        <v>0</v>
      </c>
      <c r="D22" s="853"/>
      <c r="E22" s="854"/>
      <c r="F22" s="854"/>
      <c r="G22" s="854"/>
      <c r="H22" s="855"/>
      <c r="I22" s="857"/>
      <c r="J22" s="96"/>
      <c r="K22" s="96"/>
    </row>
    <row r="23" spans="1:11" ht="16.2" x14ac:dyDescent="0.3">
      <c r="A23" s="471"/>
      <c r="B23" s="489"/>
      <c r="C23" s="490"/>
      <c r="D23" s="495"/>
      <c r="E23" s="495"/>
      <c r="F23" s="496"/>
      <c r="G23" s="496"/>
      <c r="H23" s="497"/>
      <c r="I23" s="588"/>
      <c r="J23" s="96"/>
      <c r="K23" s="96"/>
    </row>
    <row r="24" spans="1:11" ht="38.25" customHeight="1" x14ac:dyDescent="0.3">
      <c r="A24" s="471"/>
      <c r="B24" s="856" t="s">
        <v>529</v>
      </c>
      <c r="C24" s="514"/>
      <c r="D24" s="851" t="s">
        <v>530</v>
      </c>
      <c r="E24" s="851"/>
      <c r="F24" s="851"/>
      <c r="G24" s="851"/>
      <c r="H24" s="852"/>
      <c r="I24" s="588" t="s">
        <v>291</v>
      </c>
      <c r="J24" s="96"/>
      <c r="K24" s="96"/>
    </row>
    <row r="25" spans="1:11" ht="51" customHeight="1" x14ac:dyDescent="0.3">
      <c r="A25" s="471"/>
      <c r="B25" s="856"/>
      <c r="C25" s="515">
        <f>C24/10</f>
        <v>0</v>
      </c>
      <c r="D25" s="853"/>
      <c r="E25" s="854"/>
      <c r="F25" s="854"/>
      <c r="G25" s="854"/>
      <c r="H25" s="855"/>
      <c r="I25" s="588"/>
      <c r="J25" s="96"/>
      <c r="K25" s="96"/>
    </row>
    <row r="26" spans="1:11" ht="16.2" x14ac:dyDescent="0.3">
      <c r="A26" s="471"/>
      <c r="B26" s="486"/>
      <c r="C26" s="487"/>
      <c r="D26" s="496"/>
      <c r="E26" s="496"/>
      <c r="F26" s="496"/>
      <c r="G26" s="496"/>
      <c r="H26" s="497"/>
      <c r="I26" s="589"/>
    </row>
    <row r="27" spans="1:11" ht="16.2" x14ac:dyDescent="0.3">
      <c r="A27" s="471"/>
      <c r="B27" s="486"/>
      <c r="C27" s="487"/>
      <c r="D27" s="496"/>
      <c r="E27" s="860" t="s">
        <v>531</v>
      </c>
      <c r="F27" s="860"/>
      <c r="G27" s="861">
        <f>ROUND(SUM(C12,C15,C18,C21,C24)/80,2)</f>
        <v>0</v>
      </c>
      <c r="H27" s="862"/>
      <c r="I27" s="589"/>
    </row>
    <row r="28" spans="1:11" ht="16.2" x14ac:dyDescent="0.3">
      <c r="A28" s="471"/>
      <c r="B28" s="508" t="s">
        <v>532</v>
      </c>
      <c r="C28" s="487"/>
      <c r="D28" s="496"/>
      <c r="E28" s="496"/>
      <c r="F28" s="496"/>
      <c r="G28" s="496"/>
      <c r="H28" s="497"/>
      <c r="I28" s="589"/>
    </row>
    <row r="29" spans="1:11" ht="16.2" x14ac:dyDescent="0.3">
      <c r="A29" s="471"/>
      <c r="B29" s="486"/>
      <c r="C29" s="487"/>
      <c r="D29" s="496"/>
      <c r="E29" s="496"/>
      <c r="F29" s="496"/>
      <c r="G29" s="496"/>
      <c r="H29" s="497"/>
      <c r="I29" s="589"/>
    </row>
    <row r="30" spans="1:11" ht="38.25" customHeight="1" x14ac:dyDescent="0.3">
      <c r="A30" s="471"/>
      <c r="B30" s="517" t="s">
        <v>533</v>
      </c>
      <c r="C30" s="514"/>
      <c r="D30" s="863" t="s">
        <v>534</v>
      </c>
      <c r="E30" s="863"/>
      <c r="F30" s="863"/>
      <c r="G30" s="863"/>
      <c r="H30" s="864"/>
      <c r="I30" s="588" t="s">
        <v>292</v>
      </c>
      <c r="J30" s="96"/>
      <c r="K30" s="96"/>
    </row>
    <row r="31" spans="1:11" ht="38.25" customHeight="1" x14ac:dyDescent="0.3">
      <c r="A31" s="471"/>
      <c r="B31" s="524"/>
      <c r="C31" s="522">
        <f>C30/20</f>
        <v>0</v>
      </c>
      <c r="D31" s="523"/>
      <c r="E31" s="518"/>
      <c r="F31" s="518"/>
      <c r="G31" s="518"/>
      <c r="H31" s="519"/>
      <c r="I31" s="588"/>
      <c r="J31" s="96"/>
      <c r="K31" s="96"/>
    </row>
    <row r="32" spans="1:11" ht="38.25" customHeight="1" x14ac:dyDescent="0.3">
      <c r="A32" s="471"/>
      <c r="B32" s="517" t="s">
        <v>535</v>
      </c>
      <c r="C32" s="514"/>
      <c r="D32" s="865" t="s">
        <v>530</v>
      </c>
      <c r="E32" s="865"/>
      <c r="F32" s="865"/>
      <c r="G32" s="865"/>
      <c r="H32" s="866"/>
      <c r="I32" s="588" t="s">
        <v>536</v>
      </c>
      <c r="J32" s="96"/>
      <c r="K32" s="96"/>
    </row>
    <row r="33" spans="1:11" ht="38.25" customHeight="1" x14ac:dyDescent="0.3">
      <c r="A33" s="471"/>
      <c r="B33" s="524"/>
      <c r="C33" s="522">
        <f>C32/10</f>
        <v>0</v>
      </c>
      <c r="D33" s="523"/>
      <c r="E33" s="518"/>
      <c r="F33" s="518"/>
      <c r="G33" s="518"/>
      <c r="H33" s="519"/>
      <c r="I33" s="588"/>
      <c r="J33" s="96"/>
      <c r="K33" s="96"/>
    </row>
    <row r="34" spans="1:11" ht="38.25" customHeight="1" x14ac:dyDescent="0.3">
      <c r="A34" s="471"/>
      <c r="B34" s="517" t="s">
        <v>537</v>
      </c>
      <c r="C34" s="514"/>
      <c r="D34" s="865" t="s">
        <v>538</v>
      </c>
      <c r="E34" s="865"/>
      <c r="F34" s="865"/>
      <c r="G34" s="865"/>
      <c r="H34" s="866"/>
      <c r="I34" s="588" t="s">
        <v>293</v>
      </c>
      <c r="J34" s="96"/>
      <c r="K34" s="96"/>
    </row>
    <row r="35" spans="1:11" ht="38.25" customHeight="1" x14ac:dyDescent="0.3">
      <c r="A35" s="471"/>
      <c r="B35" s="524"/>
      <c r="C35" s="522">
        <f>C34/5</f>
        <v>0</v>
      </c>
      <c r="D35" s="523"/>
      <c r="E35" s="518"/>
      <c r="F35" s="518"/>
      <c r="G35" s="518"/>
      <c r="H35" s="519"/>
      <c r="I35" s="588"/>
      <c r="J35" s="96"/>
      <c r="K35" s="96"/>
    </row>
    <row r="36" spans="1:11" ht="38.25" customHeight="1" x14ac:dyDescent="0.3">
      <c r="A36" s="471"/>
      <c r="B36" s="517" t="s">
        <v>539</v>
      </c>
      <c r="C36" s="514"/>
      <c r="D36" s="858" t="s">
        <v>538</v>
      </c>
      <c r="E36" s="858"/>
      <c r="F36" s="858"/>
      <c r="G36" s="858"/>
      <c r="H36" s="859"/>
      <c r="I36" s="588" t="s">
        <v>540</v>
      </c>
      <c r="J36" s="96"/>
      <c r="K36" s="96"/>
    </row>
    <row r="37" spans="1:11" ht="38.25" customHeight="1" x14ac:dyDescent="0.3">
      <c r="A37" s="471"/>
      <c r="B37" s="525"/>
      <c r="C37" s="521">
        <f>C36/5</f>
        <v>0</v>
      </c>
      <c r="D37" s="867"/>
      <c r="E37" s="867"/>
      <c r="F37" s="867"/>
      <c r="G37" s="867"/>
      <c r="H37" s="868"/>
      <c r="I37" s="588"/>
      <c r="J37" s="96"/>
      <c r="K37" s="96"/>
    </row>
    <row r="38" spans="1:11" ht="114" customHeight="1" x14ac:dyDescent="0.3">
      <c r="A38" s="471"/>
      <c r="B38" s="869" t="s">
        <v>541</v>
      </c>
      <c r="C38" s="870"/>
      <c r="D38" s="867"/>
      <c r="E38" s="867"/>
      <c r="F38" s="867"/>
      <c r="G38" s="867"/>
      <c r="H38" s="868"/>
      <c r="I38" s="588"/>
      <c r="J38" s="96"/>
      <c r="K38" s="96"/>
    </row>
    <row r="39" spans="1:11" ht="16.2" x14ac:dyDescent="0.3">
      <c r="A39" s="471"/>
      <c r="B39" s="871"/>
      <c r="C39" s="872"/>
      <c r="D39" s="872"/>
      <c r="E39" s="872"/>
      <c r="F39" s="872"/>
      <c r="G39" s="872"/>
      <c r="H39" s="873"/>
      <c r="I39" s="588"/>
      <c r="J39" s="96"/>
      <c r="K39" s="96"/>
    </row>
    <row r="40" spans="1:11" ht="38.25" customHeight="1" x14ac:dyDescent="0.3">
      <c r="A40" s="471"/>
      <c r="B40" s="874" t="s">
        <v>542</v>
      </c>
      <c r="C40" s="514"/>
      <c r="D40" s="875" t="s">
        <v>543</v>
      </c>
      <c r="E40" s="875"/>
      <c r="F40" s="875"/>
      <c r="G40" s="875"/>
      <c r="H40" s="876"/>
      <c r="I40" s="588" t="s">
        <v>294</v>
      </c>
      <c r="J40" s="96"/>
      <c r="K40" s="96"/>
    </row>
    <row r="41" spans="1:11" ht="51" customHeight="1" x14ac:dyDescent="0.3">
      <c r="A41" s="471"/>
      <c r="B41" s="874"/>
      <c r="C41" s="522">
        <f>C40/15</f>
        <v>0</v>
      </c>
      <c r="D41" s="853"/>
      <c r="E41" s="854"/>
      <c r="F41" s="854"/>
      <c r="G41" s="854"/>
      <c r="H41" s="855"/>
      <c r="I41" s="588"/>
      <c r="J41" s="96"/>
      <c r="K41" s="96"/>
    </row>
    <row r="42" spans="1:11" ht="16.2" x14ac:dyDescent="0.3">
      <c r="A42" s="471"/>
      <c r="B42" s="877"/>
      <c r="C42" s="878"/>
      <c r="D42" s="878"/>
      <c r="E42" s="878"/>
      <c r="F42" s="878"/>
      <c r="G42" s="878"/>
      <c r="H42" s="879"/>
      <c r="I42" s="588"/>
      <c r="J42" s="96"/>
      <c r="K42" s="96"/>
    </row>
    <row r="43" spans="1:11" ht="38.25" customHeight="1" x14ac:dyDescent="0.3">
      <c r="A43" s="471"/>
      <c r="B43" s="874" t="s">
        <v>544</v>
      </c>
      <c r="C43" s="514"/>
      <c r="D43" s="875" t="s">
        <v>543</v>
      </c>
      <c r="E43" s="875"/>
      <c r="F43" s="875"/>
      <c r="G43" s="875"/>
      <c r="H43" s="876"/>
      <c r="I43" s="588" t="s">
        <v>295</v>
      </c>
      <c r="J43" s="96"/>
      <c r="K43" s="96"/>
    </row>
    <row r="44" spans="1:11" ht="51" customHeight="1" x14ac:dyDescent="0.3">
      <c r="A44" s="471"/>
      <c r="B44" s="874"/>
      <c r="C44" s="522">
        <f>C43/15</f>
        <v>0</v>
      </c>
      <c r="D44" s="853"/>
      <c r="E44" s="854"/>
      <c r="F44" s="854"/>
      <c r="G44" s="854"/>
      <c r="H44" s="855"/>
      <c r="I44" s="588"/>
      <c r="J44" s="96"/>
      <c r="K44" s="96"/>
    </row>
    <row r="45" spans="1:11" x14ac:dyDescent="0.3">
      <c r="A45" s="471"/>
      <c r="B45" s="880"/>
      <c r="C45" s="881"/>
      <c r="D45" s="881"/>
      <c r="E45" s="881"/>
      <c r="F45" s="881"/>
      <c r="G45" s="881"/>
      <c r="H45" s="882"/>
      <c r="I45" s="588"/>
      <c r="J45" s="96"/>
      <c r="K45" s="96"/>
    </row>
    <row r="46" spans="1:11" ht="38.25" customHeight="1" x14ac:dyDescent="0.3">
      <c r="A46" s="471"/>
      <c r="B46" s="874" t="s">
        <v>545</v>
      </c>
      <c r="C46" s="514"/>
      <c r="D46" s="875" t="s">
        <v>546</v>
      </c>
      <c r="E46" s="875"/>
      <c r="F46" s="875"/>
      <c r="G46" s="875"/>
      <c r="H46" s="876"/>
      <c r="I46" s="588" t="s">
        <v>296</v>
      </c>
      <c r="J46" s="96"/>
      <c r="K46" s="96"/>
    </row>
    <row r="47" spans="1:11" ht="51" customHeight="1" x14ac:dyDescent="0.3">
      <c r="A47" s="471"/>
      <c r="B47" s="874"/>
      <c r="C47" s="521">
        <f>C46/10</f>
        <v>0</v>
      </c>
      <c r="D47" s="867"/>
      <c r="E47" s="867"/>
      <c r="F47" s="867"/>
      <c r="G47" s="867"/>
      <c r="H47" s="868"/>
      <c r="I47" s="589"/>
    </row>
    <row r="48" spans="1:11" ht="15.75" customHeight="1" x14ac:dyDescent="0.3">
      <c r="A48" s="471"/>
      <c r="B48" s="498"/>
      <c r="C48" s="499"/>
      <c r="D48" s="499"/>
      <c r="E48" s="499"/>
      <c r="F48" s="499"/>
      <c r="G48" s="499"/>
      <c r="H48" s="500"/>
      <c r="I48" s="589"/>
    </row>
    <row r="49" spans="1:11" ht="15.75" customHeight="1" x14ac:dyDescent="0.3">
      <c r="A49" s="471"/>
      <c r="B49" s="498"/>
      <c r="C49" s="499"/>
      <c r="D49" s="499"/>
      <c r="E49" s="886" t="s">
        <v>547</v>
      </c>
      <c r="F49" s="886"/>
      <c r="G49" s="887">
        <f>ROUND(SUM(C34,C36,C40,C43,C46,C32,C30)/80,2)</f>
        <v>0</v>
      </c>
      <c r="H49" s="888"/>
      <c r="I49" s="589"/>
    </row>
    <row r="50" spans="1:11" ht="15.75" customHeight="1" x14ac:dyDescent="0.3">
      <c r="A50" s="471"/>
      <c r="B50" s="526" t="s">
        <v>548</v>
      </c>
      <c r="C50" s="499"/>
      <c r="D50" s="499"/>
      <c r="E50" s="499"/>
      <c r="F50" s="499"/>
      <c r="G50" s="499"/>
      <c r="H50" s="500"/>
      <c r="I50" s="589"/>
    </row>
    <row r="51" spans="1:11" ht="16.2" x14ac:dyDescent="0.3">
      <c r="A51" s="471"/>
      <c r="B51" s="889"/>
      <c r="C51" s="890"/>
      <c r="D51" s="890"/>
      <c r="E51" s="890"/>
      <c r="F51" s="890"/>
      <c r="G51" s="890"/>
      <c r="H51" s="891"/>
      <c r="I51" s="588"/>
      <c r="J51" s="96"/>
      <c r="K51" s="96"/>
    </row>
    <row r="52" spans="1:11" ht="38.25" customHeight="1" x14ac:dyDescent="0.3">
      <c r="A52" s="471"/>
      <c r="B52" s="883" t="s">
        <v>549</v>
      </c>
      <c r="C52" s="514"/>
      <c r="D52" s="884" t="s">
        <v>297</v>
      </c>
      <c r="E52" s="884"/>
      <c r="F52" s="884"/>
      <c r="G52" s="884"/>
      <c r="H52" s="885"/>
      <c r="I52" s="857" t="s">
        <v>550</v>
      </c>
      <c r="J52" s="96"/>
      <c r="K52" s="96"/>
    </row>
    <row r="53" spans="1:11" ht="51" customHeight="1" x14ac:dyDescent="0.3">
      <c r="A53" s="471"/>
      <c r="B53" s="883"/>
      <c r="C53" s="531">
        <f>C52/15</f>
        <v>0</v>
      </c>
      <c r="D53" s="853"/>
      <c r="E53" s="854"/>
      <c r="F53" s="854"/>
      <c r="G53" s="854"/>
      <c r="H53" s="855"/>
      <c r="I53" s="857"/>
      <c r="J53" s="96"/>
      <c r="K53" s="96"/>
    </row>
    <row r="54" spans="1:11" x14ac:dyDescent="0.3">
      <c r="A54" s="471"/>
      <c r="B54" s="880"/>
      <c r="C54" s="881"/>
      <c r="D54" s="881"/>
      <c r="E54" s="881"/>
      <c r="F54" s="881"/>
      <c r="G54" s="881"/>
      <c r="H54" s="882"/>
      <c r="I54" s="588"/>
      <c r="J54" s="96"/>
      <c r="K54" s="96"/>
    </row>
    <row r="55" spans="1:11" ht="38.25" customHeight="1" x14ac:dyDescent="0.3">
      <c r="A55" s="471"/>
      <c r="B55" s="883" t="s">
        <v>551</v>
      </c>
      <c r="C55" s="514"/>
      <c r="D55" s="884" t="s">
        <v>522</v>
      </c>
      <c r="E55" s="884"/>
      <c r="F55" s="884"/>
      <c r="G55" s="884"/>
      <c r="H55" s="885"/>
      <c r="I55" s="588" t="s">
        <v>552</v>
      </c>
      <c r="J55" s="96"/>
      <c r="K55" s="96"/>
    </row>
    <row r="56" spans="1:11" ht="51" customHeight="1" x14ac:dyDescent="0.3">
      <c r="A56" s="471"/>
      <c r="B56" s="883"/>
      <c r="C56" s="531">
        <f>C55/15</f>
        <v>0</v>
      </c>
      <c r="D56" s="853"/>
      <c r="E56" s="854"/>
      <c r="F56" s="854"/>
      <c r="G56" s="854"/>
      <c r="H56" s="855"/>
      <c r="I56" s="588"/>
      <c r="J56" s="96"/>
      <c r="K56" s="96"/>
    </row>
    <row r="57" spans="1:11" x14ac:dyDescent="0.3">
      <c r="A57" s="471"/>
      <c r="B57" s="880"/>
      <c r="C57" s="881"/>
      <c r="D57" s="881"/>
      <c r="E57" s="881"/>
      <c r="F57" s="881"/>
      <c r="G57" s="881"/>
      <c r="H57" s="882"/>
      <c r="I57" s="588"/>
      <c r="J57" s="96"/>
      <c r="K57" s="96"/>
    </row>
    <row r="58" spans="1:11" ht="38.25" customHeight="1" x14ac:dyDescent="0.3">
      <c r="A58" s="471"/>
      <c r="B58" s="883" t="s">
        <v>553</v>
      </c>
      <c r="C58" s="514"/>
      <c r="D58" s="884" t="s">
        <v>530</v>
      </c>
      <c r="E58" s="884"/>
      <c r="F58" s="884"/>
      <c r="G58" s="884"/>
      <c r="H58" s="885"/>
      <c r="I58" s="588" t="s">
        <v>298</v>
      </c>
      <c r="J58" s="96"/>
      <c r="K58" s="96"/>
    </row>
    <row r="59" spans="1:11" ht="51" customHeight="1" x14ac:dyDescent="0.3">
      <c r="A59" s="471"/>
      <c r="B59" s="883"/>
      <c r="C59" s="531">
        <f>C58/10</f>
        <v>0</v>
      </c>
      <c r="D59" s="853"/>
      <c r="E59" s="854"/>
      <c r="F59" s="854"/>
      <c r="G59" s="854"/>
      <c r="H59" s="855"/>
      <c r="I59" s="588"/>
      <c r="J59" s="96"/>
      <c r="K59" s="96"/>
    </row>
    <row r="60" spans="1:11" x14ac:dyDescent="0.3">
      <c r="A60" s="471"/>
      <c r="B60" s="880"/>
      <c r="C60" s="881"/>
      <c r="D60" s="881"/>
      <c r="E60" s="881"/>
      <c r="F60" s="881"/>
      <c r="G60" s="881"/>
      <c r="H60" s="882"/>
      <c r="I60" s="589"/>
    </row>
    <row r="61" spans="1:11" ht="38.25" customHeight="1" x14ac:dyDescent="0.3">
      <c r="A61" s="471"/>
      <c r="B61" s="883" t="s">
        <v>554</v>
      </c>
      <c r="C61" s="514"/>
      <c r="D61" s="884" t="s">
        <v>530</v>
      </c>
      <c r="E61" s="884"/>
      <c r="F61" s="884"/>
      <c r="G61" s="884"/>
      <c r="H61" s="885"/>
      <c r="I61" s="589"/>
    </row>
    <row r="62" spans="1:11" ht="51" customHeight="1" x14ac:dyDescent="0.3">
      <c r="A62" s="471"/>
      <c r="B62" s="883"/>
      <c r="C62" s="531">
        <f>C61/10</f>
        <v>0</v>
      </c>
      <c r="D62" s="853"/>
      <c r="E62" s="854"/>
      <c r="F62" s="854"/>
      <c r="G62" s="854"/>
      <c r="H62" s="855"/>
      <c r="I62" s="589"/>
    </row>
    <row r="63" spans="1:11" x14ac:dyDescent="0.3">
      <c r="A63" s="471"/>
      <c r="B63" s="527"/>
      <c r="C63" s="590"/>
      <c r="D63" s="590"/>
      <c r="E63" s="590"/>
      <c r="F63" s="590"/>
      <c r="G63" s="590"/>
      <c r="H63" s="591"/>
      <c r="I63" s="589"/>
    </row>
    <row r="64" spans="1:11" x14ac:dyDescent="0.3">
      <c r="A64" s="471"/>
      <c r="B64" s="527"/>
      <c r="C64" s="590"/>
      <c r="D64" s="590"/>
      <c r="E64" s="893" t="s">
        <v>555</v>
      </c>
      <c r="F64" s="893"/>
      <c r="G64" s="894">
        <f>ROUND(SUM(C52,C55,C58,C61)/50,2)</f>
        <v>0</v>
      </c>
      <c r="H64" s="895"/>
      <c r="I64" s="589"/>
    </row>
    <row r="65" spans="1:14" x14ac:dyDescent="0.3">
      <c r="A65" s="471"/>
      <c r="B65" s="527"/>
      <c r="C65" s="590"/>
      <c r="D65" s="590"/>
      <c r="E65" s="896" t="s">
        <v>556</v>
      </c>
      <c r="F65" s="896"/>
      <c r="G65" s="897">
        <f>ROUND(SUM(C12,C15,C18,C21,C24,C30,C32,C34,C36,C40,C43,C46,C52,C55,C58,C61)/210,2)</f>
        <v>0</v>
      </c>
      <c r="H65" s="898"/>
      <c r="I65" s="589"/>
      <c r="J65" s="97"/>
      <c r="K65" s="97"/>
      <c r="L65" s="97"/>
      <c r="M65" s="97"/>
      <c r="N65" s="97"/>
    </row>
    <row r="66" spans="1:14" x14ac:dyDescent="0.3">
      <c r="A66" s="471"/>
      <c r="B66" s="527"/>
      <c r="C66" s="590"/>
      <c r="D66" s="590"/>
      <c r="E66" s="528"/>
      <c r="F66" s="528"/>
      <c r="G66" s="529"/>
      <c r="H66" s="530"/>
      <c r="I66" s="589"/>
      <c r="J66" s="97"/>
      <c r="K66" s="98"/>
      <c r="L66" s="98" t="s">
        <v>557</v>
      </c>
      <c r="M66" s="98"/>
      <c r="N66" s="97"/>
    </row>
    <row r="67" spans="1:14" ht="17.399999999999999" x14ac:dyDescent="0.3">
      <c r="A67" s="471"/>
      <c r="B67" s="486"/>
      <c r="C67" s="487"/>
      <c r="D67" s="487"/>
      <c r="E67" s="501"/>
      <c r="F67" s="501"/>
      <c r="G67" s="502"/>
      <c r="H67" s="503"/>
      <c r="I67" s="589"/>
      <c r="J67" s="97"/>
      <c r="K67" s="98">
        <v>1.1000000000000001</v>
      </c>
      <c r="L67" s="99">
        <f>C13</f>
        <v>0</v>
      </c>
      <c r="M67" s="98"/>
      <c r="N67" s="97"/>
    </row>
    <row r="68" spans="1:14" ht="17.399999999999999" x14ac:dyDescent="0.3">
      <c r="A68" s="471"/>
      <c r="B68" s="486"/>
      <c r="C68" s="487"/>
      <c r="D68" s="487"/>
      <c r="E68" s="501"/>
      <c r="F68" s="501"/>
      <c r="G68" s="502"/>
      <c r="H68" s="503"/>
      <c r="I68" s="589"/>
      <c r="J68" s="97"/>
      <c r="K68" s="98">
        <v>1.2</v>
      </c>
      <c r="L68" s="99">
        <f>C16</f>
        <v>0</v>
      </c>
      <c r="M68" s="98"/>
      <c r="N68" s="97"/>
    </row>
    <row r="69" spans="1:14" ht="17.399999999999999" x14ac:dyDescent="0.3">
      <c r="A69" s="471"/>
      <c r="B69" s="486"/>
      <c r="C69" s="487"/>
      <c r="D69" s="487"/>
      <c r="E69" s="501"/>
      <c r="F69" s="501"/>
      <c r="G69" s="502"/>
      <c r="H69" s="503"/>
      <c r="I69" s="589"/>
      <c r="J69" s="97"/>
      <c r="K69" s="98">
        <v>1.3</v>
      </c>
      <c r="L69" s="99">
        <f>C19</f>
        <v>0</v>
      </c>
      <c r="M69" s="98"/>
      <c r="N69" s="97"/>
    </row>
    <row r="70" spans="1:14" ht="17.399999999999999" x14ac:dyDescent="0.3">
      <c r="A70" s="471"/>
      <c r="B70" s="486"/>
      <c r="C70" s="487"/>
      <c r="D70" s="487"/>
      <c r="E70" s="501"/>
      <c r="F70" s="501"/>
      <c r="G70" s="502"/>
      <c r="H70" s="503"/>
      <c r="I70" s="589"/>
      <c r="J70" s="97"/>
      <c r="K70" s="98">
        <v>1.4</v>
      </c>
      <c r="L70" s="99">
        <f>C22</f>
        <v>0</v>
      </c>
      <c r="M70" s="98"/>
      <c r="N70" s="97"/>
    </row>
    <row r="71" spans="1:14" ht="17.399999999999999" x14ac:dyDescent="0.3">
      <c r="A71" s="471"/>
      <c r="B71" s="486"/>
      <c r="C71" s="487"/>
      <c r="D71" s="487"/>
      <c r="E71" s="501"/>
      <c r="F71" s="501"/>
      <c r="G71" s="502"/>
      <c r="H71" s="503"/>
      <c r="I71" s="589"/>
      <c r="J71" s="97"/>
      <c r="K71" s="98">
        <v>1.5</v>
      </c>
      <c r="L71" s="99">
        <f>C25</f>
        <v>0</v>
      </c>
      <c r="M71" s="98"/>
      <c r="N71" s="97"/>
    </row>
    <row r="72" spans="1:14" ht="17.399999999999999" x14ac:dyDescent="0.3">
      <c r="A72" s="471"/>
      <c r="B72" s="486"/>
      <c r="C72" s="487"/>
      <c r="D72" s="487"/>
      <c r="E72" s="501"/>
      <c r="F72" s="501"/>
      <c r="G72" s="502"/>
      <c r="H72" s="503"/>
      <c r="I72" s="589"/>
      <c r="J72" s="97"/>
      <c r="K72" s="98">
        <v>2.1</v>
      </c>
      <c r="L72" s="99">
        <f>C31</f>
        <v>0</v>
      </c>
      <c r="M72" s="98"/>
      <c r="N72" s="97"/>
    </row>
    <row r="73" spans="1:14" ht="17.399999999999999" x14ac:dyDescent="0.3">
      <c r="A73" s="471"/>
      <c r="B73" s="486"/>
      <c r="C73" s="487"/>
      <c r="D73" s="487"/>
      <c r="E73" s="501"/>
      <c r="F73" s="501"/>
      <c r="G73" s="502"/>
      <c r="H73" s="503"/>
      <c r="I73" s="589"/>
      <c r="J73" s="97"/>
      <c r="K73" s="98">
        <v>2.2000000000000002</v>
      </c>
      <c r="L73" s="99">
        <f>C33</f>
        <v>0</v>
      </c>
      <c r="M73" s="98"/>
      <c r="N73" s="97"/>
    </row>
    <row r="74" spans="1:14" ht="17.399999999999999" x14ac:dyDescent="0.3">
      <c r="A74" s="471"/>
      <c r="B74" s="486"/>
      <c r="C74" s="487"/>
      <c r="D74" s="487"/>
      <c r="E74" s="501"/>
      <c r="F74" s="501"/>
      <c r="G74" s="502"/>
      <c r="H74" s="503"/>
      <c r="I74" s="589"/>
      <c r="J74" s="97"/>
      <c r="K74" s="98">
        <v>2.2999999999999998</v>
      </c>
      <c r="L74" s="99">
        <f>C35</f>
        <v>0</v>
      </c>
      <c r="M74" s="98"/>
      <c r="N74" s="97"/>
    </row>
    <row r="75" spans="1:14" ht="17.399999999999999" x14ac:dyDescent="0.3">
      <c r="A75" s="471"/>
      <c r="B75" s="504"/>
      <c r="C75" s="474"/>
      <c r="D75" s="474"/>
      <c r="E75" s="475"/>
      <c r="F75" s="475"/>
      <c r="G75" s="476"/>
      <c r="H75" s="505"/>
      <c r="I75" s="589"/>
      <c r="J75" s="97"/>
      <c r="K75" s="98">
        <v>2.4</v>
      </c>
      <c r="L75" s="99">
        <f>C37</f>
        <v>0</v>
      </c>
      <c r="M75" s="98"/>
      <c r="N75" s="97"/>
    </row>
    <row r="76" spans="1:14" x14ac:dyDescent="0.3">
      <c r="A76" s="471"/>
      <c r="B76" s="899" t="s">
        <v>558</v>
      </c>
      <c r="C76" s="901"/>
      <c r="D76" s="903"/>
      <c r="E76" s="904"/>
      <c r="F76" s="904"/>
      <c r="G76" s="904"/>
      <c r="H76" s="905"/>
      <c r="I76" s="892" t="s">
        <v>559</v>
      </c>
      <c r="J76" s="97"/>
      <c r="K76" s="98">
        <v>2.5</v>
      </c>
      <c r="L76" s="99">
        <f>C41</f>
        <v>0</v>
      </c>
      <c r="M76" s="98"/>
      <c r="N76" s="97"/>
    </row>
    <row r="77" spans="1:14" x14ac:dyDescent="0.3">
      <c r="A77" s="471"/>
      <c r="B77" s="900"/>
      <c r="C77" s="902"/>
      <c r="D77" s="906"/>
      <c r="E77" s="907"/>
      <c r="F77" s="907"/>
      <c r="G77" s="907"/>
      <c r="H77" s="908"/>
      <c r="I77" s="892"/>
      <c r="J77" s="97"/>
      <c r="K77" s="98">
        <v>2.6</v>
      </c>
      <c r="L77" s="99">
        <f>C44</f>
        <v>0</v>
      </c>
      <c r="M77" s="98"/>
      <c r="N77" s="97"/>
    </row>
    <row r="78" spans="1:14" ht="15.75" customHeight="1" x14ac:dyDescent="0.3">
      <c r="A78" s="471"/>
      <c r="B78" s="532"/>
      <c r="C78" s="590"/>
      <c r="D78" s="590"/>
      <c r="E78" s="528"/>
      <c r="F78" s="528"/>
      <c r="G78" s="529"/>
      <c r="H78" s="530"/>
      <c r="I78" s="589"/>
      <c r="J78" s="97"/>
      <c r="K78" s="98">
        <v>2.7</v>
      </c>
      <c r="L78" s="99">
        <f>C47</f>
        <v>0</v>
      </c>
      <c r="M78" s="98"/>
      <c r="N78" s="97"/>
    </row>
    <row r="79" spans="1:14" x14ac:dyDescent="0.3">
      <c r="A79" s="471"/>
      <c r="B79" s="900" t="s">
        <v>560</v>
      </c>
      <c r="C79" s="902"/>
      <c r="D79" s="918"/>
      <c r="E79" s="919"/>
      <c r="F79" s="919"/>
      <c r="G79" s="919"/>
      <c r="H79" s="920"/>
      <c r="I79" s="909" t="s">
        <v>561</v>
      </c>
      <c r="J79" s="97"/>
      <c r="K79" s="98">
        <v>3.1</v>
      </c>
      <c r="L79" s="99">
        <f>C53</f>
        <v>0</v>
      </c>
      <c r="M79" s="98"/>
      <c r="N79" s="97"/>
    </row>
    <row r="80" spans="1:14" x14ac:dyDescent="0.3">
      <c r="A80" s="471"/>
      <c r="B80" s="900"/>
      <c r="C80" s="902"/>
      <c r="D80" s="906"/>
      <c r="E80" s="907"/>
      <c r="F80" s="907"/>
      <c r="G80" s="907"/>
      <c r="H80" s="908"/>
      <c r="I80" s="909"/>
      <c r="J80" s="97"/>
      <c r="K80" s="98">
        <v>3.2</v>
      </c>
      <c r="L80" s="99">
        <f>C56</f>
        <v>0</v>
      </c>
      <c r="M80" s="98"/>
      <c r="N80" s="97"/>
    </row>
    <row r="81" spans="1:14" x14ac:dyDescent="0.3">
      <c r="A81" s="471"/>
      <c r="B81" s="533"/>
      <c r="C81" s="528"/>
      <c r="D81" s="592"/>
      <c r="E81" s="592"/>
      <c r="F81" s="592"/>
      <c r="G81" s="592"/>
      <c r="H81" s="593"/>
      <c r="I81" s="594"/>
      <c r="J81" s="97"/>
      <c r="K81" s="98">
        <v>3.3</v>
      </c>
      <c r="L81" s="99">
        <f>C59</f>
        <v>0</v>
      </c>
      <c r="M81" s="98"/>
      <c r="N81" s="97"/>
    </row>
    <row r="82" spans="1:14" ht="31.5" customHeight="1" x14ac:dyDescent="0.3">
      <c r="A82" s="471"/>
      <c r="B82" s="534" t="s">
        <v>562</v>
      </c>
      <c r="C82" s="535">
        <f>'Programme details'!G109</f>
        <v>0</v>
      </c>
      <c r="D82" s="910"/>
      <c r="E82" s="911"/>
      <c r="F82" s="911"/>
      <c r="G82" s="911"/>
      <c r="H82" s="912"/>
      <c r="I82" s="594" t="s">
        <v>563</v>
      </c>
      <c r="J82" s="97"/>
      <c r="K82" s="98">
        <v>3.4</v>
      </c>
      <c r="L82" s="99">
        <f>C62</f>
        <v>0</v>
      </c>
      <c r="M82" s="98"/>
      <c r="N82" s="97"/>
    </row>
    <row r="83" spans="1:14" x14ac:dyDescent="0.3">
      <c r="A83" s="471"/>
      <c r="B83" s="533"/>
      <c r="C83" s="528"/>
      <c r="D83" s="592"/>
      <c r="E83" s="592"/>
      <c r="F83" s="592"/>
      <c r="G83" s="592"/>
      <c r="H83" s="593"/>
      <c r="I83" s="594"/>
      <c r="J83" s="97"/>
      <c r="K83" s="97"/>
      <c r="L83" s="97"/>
      <c r="M83" s="97"/>
      <c r="N83" s="97"/>
    </row>
    <row r="84" spans="1:14" ht="31.5" customHeight="1" x14ac:dyDescent="0.3">
      <c r="A84" s="471"/>
      <c r="B84" s="534" t="s">
        <v>564</v>
      </c>
      <c r="C84" s="535">
        <f>'Programme details'!G112</f>
        <v>0</v>
      </c>
      <c r="D84" s="910"/>
      <c r="E84" s="911"/>
      <c r="F84" s="911"/>
      <c r="G84" s="911"/>
      <c r="H84" s="912"/>
      <c r="I84" s="594" t="s">
        <v>565</v>
      </c>
      <c r="J84" s="97"/>
      <c r="M84" s="97"/>
      <c r="N84" s="97"/>
    </row>
    <row r="85" spans="1:14" ht="17.399999999999999" x14ac:dyDescent="0.3">
      <c r="A85" s="471"/>
      <c r="B85" s="486"/>
      <c r="C85" s="487"/>
      <c r="D85" s="487"/>
      <c r="E85" s="501"/>
      <c r="F85" s="501"/>
      <c r="G85" s="502"/>
      <c r="H85" s="503"/>
      <c r="I85" s="589"/>
      <c r="J85" s="97"/>
      <c r="M85" s="97"/>
      <c r="N85" s="97"/>
    </row>
    <row r="86" spans="1:14" ht="16.2" x14ac:dyDescent="0.3">
      <c r="A86" s="471"/>
      <c r="B86" s="508" t="s">
        <v>299</v>
      </c>
      <c r="C86" s="487"/>
      <c r="D86" s="487"/>
      <c r="E86" s="487"/>
      <c r="F86" s="487"/>
      <c r="G86" s="487"/>
      <c r="H86" s="488"/>
      <c r="I86" s="589"/>
      <c r="K86" s="96"/>
    </row>
    <row r="87" spans="1:14" ht="16.2" x14ac:dyDescent="0.3">
      <c r="A87" s="471"/>
      <c r="B87" s="486"/>
      <c r="C87" s="487"/>
      <c r="D87" s="487"/>
      <c r="E87" s="487"/>
      <c r="F87" s="487"/>
      <c r="G87" s="487"/>
      <c r="H87" s="488"/>
      <c r="I87" s="589"/>
      <c r="K87" s="96"/>
    </row>
    <row r="88" spans="1:14" ht="89.25" customHeight="1" x14ac:dyDescent="0.3">
      <c r="A88" s="471"/>
      <c r="B88" s="520" t="s">
        <v>566</v>
      </c>
      <c r="C88" s="536"/>
      <c r="D88" s="913" t="s">
        <v>645</v>
      </c>
      <c r="E88" s="913"/>
      <c r="F88" s="913"/>
      <c r="G88" s="913"/>
      <c r="H88" s="914"/>
      <c r="I88" s="588" t="s">
        <v>300</v>
      </c>
      <c r="J88" s="96"/>
      <c r="K88" s="96"/>
    </row>
    <row r="89" spans="1:14" x14ac:dyDescent="0.3">
      <c r="A89" s="471"/>
      <c r="B89" s="520"/>
      <c r="C89" s="537"/>
      <c r="D89" s="506"/>
      <c r="E89" s="506"/>
      <c r="F89" s="590"/>
      <c r="G89" s="590"/>
      <c r="H89" s="591"/>
      <c r="I89" s="588"/>
      <c r="J89" s="96"/>
    </row>
    <row r="90" spans="1:14" ht="45" customHeight="1" x14ac:dyDescent="0.3">
      <c r="A90" s="471"/>
      <c r="B90" s="520" t="s">
        <v>567</v>
      </c>
      <c r="C90" s="538" t="str">
        <f>IF(AND(G65&gt;=0.7,OR(C88="Passed",C88="Passed with Conditions"),C21&gt;=13,C30&gt;=11,C40&gt;=8,C43&gt;=8,C46&gt;=6),"Sound","Not Sound")</f>
        <v>Not Sound</v>
      </c>
      <c r="D90" s="913" t="s">
        <v>584</v>
      </c>
      <c r="E90" s="913"/>
      <c r="F90" s="913"/>
      <c r="G90" s="913"/>
      <c r="H90" s="914"/>
      <c r="I90" s="588" t="s">
        <v>301</v>
      </c>
      <c r="J90" s="96"/>
    </row>
    <row r="91" spans="1:14" x14ac:dyDescent="0.3">
      <c r="A91" s="471"/>
      <c r="B91" s="527"/>
      <c r="C91" s="590"/>
      <c r="D91" s="590"/>
      <c r="E91" s="590"/>
      <c r="F91" s="590"/>
      <c r="G91" s="590"/>
      <c r="H91" s="591"/>
      <c r="I91" s="589"/>
    </row>
    <row r="92" spans="1:14" ht="16.2" x14ac:dyDescent="0.3">
      <c r="A92" s="471"/>
      <c r="B92" s="486" t="s">
        <v>568</v>
      </c>
      <c r="C92" s="590"/>
      <c r="D92" s="590"/>
      <c r="E92" s="590"/>
      <c r="F92" s="590"/>
      <c r="G92" s="590"/>
      <c r="H92" s="591"/>
      <c r="I92" s="589"/>
    </row>
    <row r="93" spans="1:14" ht="157.5" customHeight="1" x14ac:dyDescent="0.3">
      <c r="A93" s="471"/>
      <c r="B93" s="915"/>
      <c r="C93" s="916"/>
      <c r="D93" s="916"/>
      <c r="E93" s="916"/>
      <c r="F93" s="916"/>
      <c r="G93" s="916"/>
      <c r="H93" s="917"/>
      <c r="I93" s="588" t="s">
        <v>569</v>
      </c>
    </row>
    <row r="94" spans="1:14" x14ac:dyDescent="0.3">
      <c r="A94" s="471"/>
      <c r="B94" s="527"/>
      <c r="C94" s="590"/>
      <c r="D94" s="590"/>
      <c r="E94" s="590"/>
      <c r="F94" s="590"/>
      <c r="G94" s="590"/>
      <c r="H94" s="591"/>
      <c r="I94" s="589"/>
    </row>
    <row r="95" spans="1:14" ht="16.2" x14ac:dyDescent="0.3">
      <c r="A95" s="471"/>
      <c r="B95" s="923" t="s">
        <v>570</v>
      </c>
      <c r="C95" s="924"/>
      <c r="D95" s="924"/>
      <c r="E95" s="924"/>
      <c r="F95" s="590"/>
      <c r="G95" s="590"/>
      <c r="H95" s="591"/>
      <c r="I95" s="589"/>
    </row>
    <row r="96" spans="1:14" ht="157.5" customHeight="1" x14ac:dyDescent="0.3">
      <c r="A96" s="471"/>
      <c r="B96" s="915"/>
      <c r="C96" s="916"/>
      <c r="D96" s="916"/>
      <c r="E96" s="916"/>
      <c r="F96" s="916"/>
      <c r="G96" s="916"/>
      <c r="H96" s="917"/>
      <c r="I96" s="588" t="s">
        <v>571</v>
      </c>
    </row>
    <row r="97" spans="1:9" x14ac:dyDescent="0.3">
      <c r="A97" s="471"/>
      <c r="B97" s="527"/>
      <c r="C97" s="590"/>
      <c r="D97" s="590"/>
      <c r="E97" s="590"/>
      <c r="F97" s="590"/>
      <c r="G97" s="590"/>
      <c r="H97" s="591"/>
      <c r="I97" s="589"/>
    </row>
    <row r="98" spans="1:9" ht="16.2" x14ac:dyDescent="0.3">
      <c r="A98" s="471"/>
      <c r="B98" s="486" t="s">
        <v>302</v>
      </c>
      <c r="C98" s="590"/>
      <c r="D98" s="590"/>
      <c r="E98" s="590"/>
      <c r="F98" s="590"/>
      <c r="G98" s="590"/>
      <c r="H98" s="591"/>
      <c r="I98" s="589"/>
    </row>
    <row r="99" spans="1:9" ht="51" customHeight="1" x14ac:dyDescent="0.3">
      <c r="A99" s="471"/>
      <c r="B99" s="927" t="s">
        <v>351</v>
      </c>
      <c r="C99" s="928"/>
      <c r="D99" s="928"/>
      <c r="E99" s="928"/>
      <c r="F99" s="928"/>
      <c r="G99" s="928"/>
      <c r="H99" s="929"/>
      <c r="I99" s="589"/>
    </row>
    <row r="100" spans="1:9" ht="16.2" x14ac:dyDescent="0.3">
      <c r="A100" s="471"/>
      <c r="B100" s="486"/>
      <c r="C100" s="487"/>
      <c r="D100" s="487"/>
      <c r="E100" s="487"/>
      <c r="F100" s="487"/>
      <c r="G100" s="487"/>
      <c r="H100" s="488"/>
      <c r="I100" s="589"/>
    </row>
    <row r="101" spans="1:9" ht="16.2" x14ac:dyDescent="0.3">
      <c r="A101" s="471"/>
      <c r="B101" s="539" t="s">
        <v>307</v>
      </c>
      <c r="C101" s="487"/>
      <c r="D101" s="487"/>
      <c r="E101" s="487"/>
      <c r="F101" s="487"/>
      <c r="G101" s="487"/>
      <c r="H101" s="488"/>
      <c r="I101" s="589"/>
    </row>
    <row r="102" spans="1:9" ht="16.2" x14ac:dyDescent="0.3">
      <c r="A102" s="471"/>
      <c r="B102" s="486"/>
      <c r="C102" s="487"/>
      <c r="D102" s="487"/>
      <c r="E102" s="487"/>
      <c r="F102" s="487"/>
      <c r="G102" s="487"/>
      <c r="H102" s="488"/>
      <c r="I102" s="589"/>
    </row>
    <row r="103" spans="1:9" ht="16.2" x14ac:dyDescent="0.3">
      <c r="A103" s="471"/>
      <c r="B103" s="527" t="s">
        <v>303</v>
      </c>
      <c r="C103" s="925"/>
      <c r="D103" s="926"/>
      <c r="E103" s="595"/>
      <c r="F103" s="595"/>
      <c r="G103" s="487"/>
      <c r="H103" s="488"/>
      <c r="I103" s="589"/>
    </row>
    <row r="104" spans="1:9" ht="16.2" x14ac:dyDescent="0.3">
      <c r="A104" s="471"/>
      <c r="B104" s="527" t="s">
        <v>227</v>
      </c>
      <c r="C104" s="930"/>
      <c r="D104" s="930"/>
      <c r="E104" s="596" t="s">
        <v>304</v>
      </c>
      <c r="F104" s="597"/>
      <c r="G104" s="487"/>
      <c r="H104" s="488"/>
      <c r="I104" s="589"/>
    </row>
    <row r="105" spans="1:9" ht="16.2" x14ac:dyDescent="0.3">
      <c r="A105" s="471"/>
      <c r="B105" s="527" t="s">
        <v>226</v>
      </c>
      <c r="C105" s="925"/>
      <c r="D105" s="931"/>
      <c r="E105" s="931"/>
      <c r="F105" s="926"/>
      <c r="G105" s="487"/>
      <c r="H105" s="488"/>
      <c r="I105" s="589"/>
    </row>
    <row r="106" spans="1:9" ht="16.2" x14ac:dyDescent="0.3">
      <c r="A106" s="471"/>
      <c r="B106" s="527"/>
      <c r="C106" s="590"/>
      <c r="D106" s="590"/>
      <c r="E106" s="590"/>
      <c r="F106" s="590"/>
      <c r="G106" s="487"/>
      <c r="H106" s="488"/>
      <c r="I106" s="589"/>
    </row>
    <row r="107" spans="1:9" ht="16.2" x14ac:dyDescent="0.3">
      <c r="A107" s="471"/>
      <c r="B107" s="527" t="s">
        <v>305</v>
      </c>
      <c r="C107" s="590"/>
      <c r="D107" s="590"/>
      <c r="E107" s="590"/>
      <c r="F107" s="590"/>
      <c r="G107" s="487"/>
      <c r="H107" s="488"/>
      <c r="I107" s="589"/>
    </row>
    <row r="108" spans="1:9" ht="16.2" x14ac:dyDescent="0.3">
      <c r="A108" s="471"/>
      <c r="B108" s="527"/>
      <c r="C108" s="590"/>
      <c r="D108" s="590"/>
      <c r="E108" s="590"/>
      <c r="F108" s="590"/>
      <c r="G108" s="487"/>
      <c r="H108" s="488"/>
      <c r="I108" s="589"/>
    </row>
    <row r="109" spans="1:9" ht="16.2" x14ac:dyDescent="0.3">
      <c r="A109" s="471"/>
      <c r="B109" s="527" t="s">
        <v>228</v>
      </c>
      <c r="C109" s="925"/>
      <c r="D109" s="931"/>
      <c r="E109" s="931"/>
      <c r="F109" s="926"/>
      <c r="G109" s="487"/>
      <c r="H109" s="488"/>
      <c r="I109" s="589"/>
    </row>
    <row r="110" spans="1:9" ht="16.2" x14ac:dyDescent="0.3">
      <c r="A110" s="471"/>
      <c r="B110" s="527" t="s">
        <v>225</v>
      </c>
      <c r="C110" s="921"/>
      <c r="D110" s="922"/>
      <c r="E110" s="590"/>
      <c r="F110" s="590"/>
      <c r="G110" s="487"/>
      <c r="H110" s="488"/>
      <c r="I110" s="589"/>
    </row>
    <row r="111" spans="1:9" ht="16.8" thickBot="1" x14ac:dyDescent="0.35">
      <c r="A111" s="471"/>
      <c r="B111" s="486"/>
      <c r="C111" s="487"/>
      <c r="D111" s="487"/>
      <c r="E111" s="487"/>
      <c r="F111" s="487"/>
      <c r="G111" s="487"/>
      <c r="H111" s="598" t="str">
        <f ca="1">"© Salix "&amp;YEAR(NOW())</f>
        <v>© Salix 2021</v>
      </c>
      <c r="I111" s="589"/>
    </row>
    <row r="112" spans="1:9" ht="16.8" thickBot="1" x14ac:dyDescent="0.35">
      <c r="A112" s="471"/>
      <c r="B112" s="477"/>
      <c r="C112" s="478"/>
      <c r="D112" s="478"/>
      <c r="E112" s="478"/>
      <c r="F112" s="478"/>
      <c r="G112" s="478"/>
      <c r="H112" s="479"/>
      <c r="I112" s="589"/>
    </row>
    <row r="113" spans="2:9" ht="16.2" x14ac:dyDescent="0.3">
      <c r="B113" s="587"/>
      <c r="C113" s="599"/>
      <c r="D113" s="599"/>
      <c r="E113" s="599"/>
      <c r="F113" s="599"/>
      <c r="G113" s="599"/>
      <c r="H113" s="599"/>
      <c r="I113" s="589"/>
    </row>
    <row r="114" spans="2:9" ht="16.2" x14ac:dyDescent="0.3">
      <c r="B114" s="587"/>
      <c r="C114" s="599"/>
      <c r="D114" s="599"/>
      <c r="E114" s="599"/>
      <c r="F114" s="599"/>
      <c r="G114" s="599"/>
      <c r="H114" s="599"/>
      <c r="I114" s="589"/>
    </row>
  </sheetData>
  <sheetProtection algorithmName="SHA-512" hashValue="t9Re5pVvrU/LH+E4rgTgB2Yzp4MFxvgs6+RmJFmN87RhqWtyBgfEDbPiQuy02w5VLjvTBE9opwwHlvBajuSr0w==" saltValue="9VW+GsLx1Q3bylUFPNuE7Q==" spinCount="100000" sheet="1" objects="1" scenarios="1" selectLockedCells="1"/>
  <mergeCells count="85">
    <mergeCell ref="C110:D110"/>
    <mergeCell ref="B95:E95"/>
    <mergeCell ref="C103:D103"/>
    <mergeCell ref="B96:H96"/>
    <mergeCell ref="B99:H99"/>
    <mergeCell ref="C104:D104"/>
    <mergeCell ref="C105:F105"/>
    <mergeCell ref="C109:F109"/>
    <mergeCell ref="I79:I80"/>
    <mergeCell ref="D82:H82"/>
    <mergeCell ref="D88:H88"/>
    <mergeCell ref="D90:H90"/>
    <mergeCell ref="B93:H93"/>
    <mergeCell ref="D84:H84"/>
    <mergeCell ref="B79:B80"/>
    <mergeCell ref="C79:C80"/>
    <mergeCell ref="D79:H80"/>
    <mergeCell ref="I76:I77"/>
    <mergeCell ref="B60:H60"/>
    <mergeCell ref="B61:B62"/>
    <mergeCell ref="D61:H61"/>
    <mergeCell ref="D62:H62"/>
    <mergeCell ref="E64:F64"/>
    <mergeCell ref="G64:H64"/>
    <mergeCell ref="E65:F65"/>
    <mergeCell ref="G65:H65"/>
    <mergeCell ref="B76:B77"/>
    <mergeCell ref="C76:C77"/>
    <mergeCell ref="D76:H77"/>
    <mergeCell ref="B58:B59"/>
    <mergeCell ref="D58:H58"/>
    <mergeCell ref="D59:H59"/>
    <mergeCell ref="E49:F49"/>
    <mergeCell ref="G49:H49"/>
    <mergeCell ref="B51:H51"/>
    <mergeCell ref="B52:B53"/>
    <mergeCell ref="D52:H52"/>
    <mergeCell ref="B54:H54"/>
    <mergeCell ref="B55:B56"/>
    <mergeCell ref="D55:H55"/>
    <mergeCell ref="D56:H56"/>
    <mergeCell ref="B57:H57"/>
    <mergeCell ref="I52:I53"/>
    <mergeCell ref="D53:H53"/>
    <mergeCell ref="B42:H42"/>
    <mergeCell ref="B43:B44"/>
    <mergeCell ref="D43:H43"/>
    <mergeCell ref="D44:H44"/>
    <mergeCell ref="B45:H45"/>
    <mergeCell ref="B46:B47"/>
    <mergeCell ref="D46:H46"/>
    <mergeCell ref="D47:H47"/>
    <mergeCell ref="D37:H38"/>
    <mergeCell ref="B38:C38"/>
    <mergeCell ref="B39:H39"/>
    <mergeCell ref="B40:B41"/>
    <mergeCell ref="D40:H40"/>
    <mergeCell ref="D41:H41"/>
    <mergeCell ref="D36:H36"/>
    <mergeCell ref="B21:B22"/>
    <mergeCell ref="D21:H21"/>
    <mergeCell ref="I21:I22"/>
    <mergeCell ref="D22:H22"/>
    <mergeCell ref="B24:B25"/>
    <mergeCell ref="D24:H24"/>
    <mergeCell ref="D25:H25"/>
    <mergeCell ref="E27:F27"/>
    <mergeCell ref="G27:H27"/>
    <mergeCell ref="D30:H30"/>
    <mergeCell ref="D32:H32"/>
    <mergeCell ref="D34:H34"/>
    <mergeCell ref="B15:B16"/>
    <mergeCell ref="D15:H15"/>
    <mergeCell ref="I15:I16"/>
    <mergeCell ref="D16:H16"/>
    <mergeCell ref="B18:B19"/>
    <mergeCell ref="D18:H18"/>
    <mergeCell ref="D19:H19"/>
    <mergeCell ref="B3:H3"/>
    <mergeCell ref="C6:H6"/>
    <mergeCell ref="I6:I8"/>
    <mergeCell ref="C8:H8"/>
    <mergeCell ref="B12:B13"/>
    <mergeCell ref="D12:H12"/>
    <mergeCell ref="D13:H13"/>
  </mergeCells>
  <conditionalFormatting sqref="D21">
    <cfRule type="cellIs" dxfId="37" priority="21" stopIfTrue="1" operator="lessThanOrEqual">
      <formula>12</formula>
    </cfRule>
  </conditionalFormatting>
  <conditionalFormatting sqref="D21">
    <cfRule type="cellIs" dxfId="36" priority="20" stopIfTrue="1" operator="lessThanOrEqual">
      <formula>12</formula>
    </cfRule>
  </conditionalFormatting>
  <conditionalFormatting sqref="C21">
    <cfRule type="cellIs" dxfId="35" priority="19" stopIfTrue="1" operator="lessThanOrEqual">
      <formula>12</formula>
    </cfRule>
  </conditionalFormatting>
  <conditionalFormatting sqref="D40 D43">
    <cfRule type="cellIs" dxfId="34" priority="18" stopIfTrue="1" operator="lessThanOrEqual">
      <formula>7</formula>
    </cfRule>
  </conditionalFormatting>
  <conditionalFormatting sqref="D46">
    <cfRule type="cellIs" dxfId="33" priority="17" stopIfTrue="1" operator="lessThanOrEqual">
      <formula>5</formula>
    </cfRule>
  </conditionalFormatting>
  <conditionalFormatting sqref="D30">
    <cfRule type="cellIs" dxfId="32" priority="16" stopIfTrue="1" operator="lessThanOrEqual">
      <formula>10</formula>
    </cfRule>
  </conditionalFormatting>
  <conditionalFormatting sqref="D46">
    <cfRule type="cellIs" dxfId="31" priority="15" stopIfTrue="1" operator="lessThanOrEqual">
      <formula>5</formula>
    </cfRule>
  </conditionalFormatting>
  <conditionalFormatting sqref="D30">
    <cfRule type="cellIs" dxfId="30" priority="14" stopIfTrue="1" operator="lessThanOrEqual">
      <formula>10</formula>
    </cfRule>
  </conditionalFormatting>
  <conditionalFormatting sqref="C40 C43">
    <cfRule type="cellIs" dxfId="29" priority="13" stopIfTrue="1" operator="lessThanOrEqual">
      <formula>7</formula>
    </cfRule>
  </conditionalFormatting>
  <conditionalFormatting sqref="C46">
    <cfRule type="cellIs" dxfId="28" priority="12" stopIfTrue="1" operator="lessThanOrEqual">
      <formula>5</formula>
    </cfRule>
  </conditionalFormatting>
  <conditionalFormatting sqref="C30">
    <cfRule type="cellIs" dxfId="27" priority="11" stopIfTrue="1" operator="lessThanOrEqual">
      <formula>10</formula>
    </cfRule>
  </conditionalFormatting>
  <conditionalFormatting sqref="C40 C43">
    <cfRule type="cellIs" dxfId="26" priority="10" stopIfTrue="1" operator="lessThanOrEqual">
      <formula>7</formula>
    </cfRule>
  </conditionalFormatting>
  <conditionalFormatting sqref="C46">
    <cfRule type="cellIs" dxfId="25" priority="9" stopIfTrue="1" operator="lessThanOrEqual">
      <formula>5</formula>
    </cfRule>
  </conditionalFormatting>
  <conditionalFormatting sqref="C30">
    <cfRule type="cellIs" dxfId="24" priority="8" stopIfTrue="1" operator="lessThanOrEqual">
      <formula>10</formula>
    </cfRule>
  </conditionalFormatting>
  <conditionalFormatting sqref="C89">
    <cfRule type="containsText" dxfId="23" priority="6" stopIfTrue="1" operator="containsText" text="Passed">
      <formula>NOT(ISERROR(SEARCH("Passed",C89)))</formula>
    </cfRule>
    <cfRule type="containsText" dxfId="22" priority="7" stopIfTrue="1" operator="containsText" text="Requires">
      <formula>NOT(ISERROR(SEARCH("Requires",C89)))</formula>
    </cfRule>
  </conditionalFormatting>
  <conditionalFormatting sqref="C90">
    <cfRule type="cellIs" dxfId="21" priority="4" stopIfTrue="1" operator="equal">
      <formula>"Sound"</formula>
    </cfRule>
    <cfRule type="cellIs" dxfId="20" priority="5" stopIfTrue="1" operator="equal">
      <formula>"Not sound"</formula>
    </cfRule>
  </conditionalFormatting>
  <conditionalFormatting sqref="C88">
    <cfRule type="containsText" dxfId="19" priority="2" stopIfTrue="1" operator="containsText" text="Passed">
      <formula>NOT(ISERROR(SEARCH("Passed",C88)))</formula>
    </cfRule>
    <cfRule type="containsText" dxfId="18" priority="3" stopIfTrue="1" operator="containsText" text="Requires">
      <formula>NOT(ISERROR(SEARCH("Requires",C88)))</formula>
    </cfRule>
  </conditionalFormatting>
  <conditionalFormatting sqref="C88">
    <cfRule type="containsText" dxfId="17" priority="1" stopIfTrue="1" operator="containsText" text="supported">
      <formula>NOT(ISERROR(SEARCH("supported",C88)))</formula>
    </cfRule>
  </conditionalFormatting>
  <dataValidations count="7">
    <dataValidation type="whole" allowBlank="1" showInputMessage="1" showErrorMessage="1" sqref="C34 C36" xr:uid="{918EB919-BC5F-4FF7-8BF5-C94493CCC1C3}">
      <formula1>0</formula1>
      <formula2>5</formula2>
    </dataValidation>
    <dataValidation type="whole" allowBlank="1" showInputMessage="1" showErrorMessage="1" sqref="C30" xr:uid="{7C1CF3A8-3FB8-40EB-85AE-B80641D5CBD7}">
      <formula1>0</formula1>
      <formula2>20</formula2>
    </dataValidation>
    <dataValidation type="whole" allowBlank="1" showInputMessage="1" showErrorMessage="1" errorTitle="Entry out of range" sqref="C12:C14 C16 C19 C22 C25 C31 C33 C35 C37 C41 C44 C47 C53 C56 C59 C62" xr:uid="{4AE5C58A-C645-4712-A31B-0D3B417FD528}">
      <formula1>0</formula1>
      <formula2>15</formula2>
    </dataValidation>
    <dataValidation type="whole" allowBlank="1" showInputMessage="1" showErrorMessage="1" sqref="C43 C40 C17:C18 C15 C55 C52" xr:uid="{AF702137-B6A0-482C-845E-90CC2E7EF2D1}">
      <formula1>0</formula1>
      <formula2>15</formula2>
    </dataValidation>
    <dataValidation type="whole" allowBlank="1" showInputMessage="1" showErrorMessage="1" sqref="C32 C20 C58 C46 C24 C61" xr:uid="{413323D5-5BA3-4931-9C9A-8175A71EBE30}">
      <formula1>0</formula1>
      <formula2>10</formula2>
    </dataValidation>
    <dataValidation type="whole" allowBlank="1" showInputMessage="1" showErrorMessage="1" sqref="C21 C23" xr:uid="{28A52348-F98E-47A2-8E57-D8B36BB68138}">
      <formula1>0</formula1>
      <formula2>25</formula2>
    </dataValidation>
    <dataValidation type="list" allowBlank="1" showInputMessage="1" showErrorMessage="1" sqref="C88" xr:uid="{02DCE294-473E-4EA5-9CC0-721DDE4FE501}">
      <formula1>"Passed,Passed with Conditions,Project can be supported with conditions, Requires Improvement"</formula1>
    </dataValidation>
  </dataValidations>
  <pageMargins left="0.7" right="0.7" top="0.75" bottom="0.75" header="0.3" footer="0.3"/>
  <pageSetup paperSize="9" scale="38" orientation="portrait" horizontalDpi="4294967294" verticalDpi="360" r:id="rId1"/>
  <rowBreaks count="1" manualBreakCount="1">
    <brk id="66" min="1"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7FE4-A64C-4DDA-AC72-D96178F5C416}">
  <sheetPr>
    <tabColor rgb="FF382573"/>
  </sheetPr>
  <dimension ref="B1:N114"/>
  <sheetViews>
    <sheetView showGridLines="0" showRowColHeaders="0" zoomScaleNormal="100" workbookViewId="0">
      <selection activeCell="C14" sqref="C14"/>
    </sheetView>
  </sheetViews>
  <sheetFormatPr defaultColWidth="9.109375" defaultRowHeight="15.6" x14ac:dyDescent="0.3"/>
  <cols>
    <col min="1" max="1" width="3.5546875" style="95" customWidth="1"/>
    <col min="2" max="2" width="34.88671875" style="100" customWidth="1"/>
    <col min="3" max="3" width="14.44140625" style="95" customWidth="1"/>
    <col min="4" max="8" width="22.109375" style="95" customWidth="1"/>
    <col min="9" max="9" width="94.88671875" style="94" customWidth="1"/>
    <col min="10" max="16384" width="9.109375" style="95"/>
  </cols>
  <sheetData>
    <row r="1" spans="2:11" ht="16.2" thickBot="1" x14ac:dyDescent="0.35"/>
    <row r="2" spans="2:11" x14ac:dyDescent="0.3">
      <c r="B2" s="605"/>
      <c r="C2" s="606"/>
      <c r="D2" s="606"/>
      <c r="E2" s="606"/>
      <c r="F2" s="606"/>
      <c r="G2" s="606"/>
      <c r="H2" s="607"/>
    </row>
    <row r="3" spans="2:11" x14ac:dyDescent="0.3">
      <c r="B3" s="608"/>
      <c r="H3" s="609"/>
    </row>
    <row r="4" spans="2:11" x14ac:dyDescent="0.3">
      <c r="B4" s="610"/>
      <c r="C4" s="611"/>
      <c r="D4" s="611"/>
      <c r="E4" s="611"/>
      <c r="F4" s="611"/>
      <c r="G4" s="611"/>
      <c r="H4" s="612"/>
    </row>
    <row r="5" spans="2:11" ht="23.25" customHeight="1" x14ac:dyDescent="0.3">
      <c r="B5" s="1002" t="s">
        <v>668</v>
      </c>
      <c r="C5" s="1003"/>
      <c r="D5" s="1003"/>
      <c r="E5" s="1003"/>
      <c r="F5" s="1003"/>
      <c r="G5" s="1003"/>
      <c r="H5" s="1004"/>
    </row>
    <row r="6" spans="2:11" ht="16.2" x14ac:dyDescent="0.3">
      <c r="B6" s="613" t="s">
        <v>520</v>
      </c>
      <c r="H6" s="609"/>
    </row>
    <row r="7" spans="2:11" ht="16.2" x14ac:dyDescent="0.3">
      <c r="B7" s="614"/>
      <c r="H7" s="609"/>
      <c r="I7" s="587" t="s">
        <v>287</v>
      </c>
    </row>
    <row r="8" spans="2:11" ht="18.75" customHeight="1" x14ac:dyDescent="0.3">
      <c r="B8" s="615" t="s">
        <v>253</v>
      </c>
      <c r="C8" s="1005" t="str">
        <f>IF('Programme details'!C5="","",'Programme details'!C5)</f>
        <v/>
      </c>
      <c r="D8" s="1005"/>
      <c r="E8" s="1005"/>
      <c r="F8" s="1005"/>
      <c r="G8" s="1005"/>
      <c r="H8" s="1006"/>
      <c r="I8" s="1007" t="s">
        <v>288</v>
      </c>
    </row>
    <row r="9" spans="2:11" x14ac:dyDescent="0.3">
      <c r="B9" s="616"/>
      <c r="H9" s="609"/>
      <c r="I9" s="1007"/>
    </row>
    <row r="10" spans="2:11" ht="16.2" x14ac:dyDescent="0.3">
      <c r="B10" s="615" t="s">
        <v>306</v>
      </c>
      <c r="C10" s="1005" t="str">
        <f>IF('Programme details'!C7="","",'Programme details'!C7)</f>
        <v/>
      </c>
      <c r="D10" s="1005"/>
      <c r="E10" s="1005"/>
      <c r="F10" s="1005"/>
      <c r="G10" s="1005"/>
      <c r="H10" s="1006"/>
      <c r="I10" s="1007"/>
    </row>
    <row r="11" spans="2:11" x14ac:dyDescent="0.3">
      <c r="B11" s="614"/>
      <c r="H11" s="609"/>
      <c r="I11" s="617"/>
    </row>
    <row r="12" spans="2:11" ht="16.2" x14ac:dyDescent="0.3">
      <c r="B12" s="613" t="s">
        <v>669</v>
      </c>
      <c r="H12" s="609"/>
      <c r="I12" s="617"/>
    </row>
    <row r="13" spans="2:11" ht="15.75" customHeight="1" x14ac:dyDescent="0.3">
      <c r="B13" s="608"/>
      <c r="H13" s="609"/>
      <c r="I13" s="1008" t="s">
        <v>289</v>
      </c>
    </row>
    <row r="14" spans="2:11" ht="38.1" customHeight="1" x14ac:dyDescent="0.3">
      <c r="B14" s="1009" t="s">
        <v>521</v>
      </c>
      <c r="C14" s="512"/>
      <c r="D14" s="996" t="s">
        <v>522</v>
      </c>
      <c r="E14" s="996"/>
      <c r="F14" s="996"/>
      <c r="G14" s="996"/>
      <c r="H14" s="997"/>
      <c r="I14" s="1008"/>
      <c r="J14" s="96"/>
      <c r="K14" s="96"/>
    </row>
    <row r="15" spans="2:11" ht="37.5" customHeight="1" x14ac:dyDescent="0.3">
      <c r="B15" s="1010"/>
      <c r="C15" s="618">
        <f>C14/15</f>
        <v>0</v>
      </c>
      <c r="D15" s="853"/>
      <c r="E15" s="854"/>
      <c r="F15" s="854"/>
      <c r="G15" s="854"/>
      <c r="H15" s="965"/>
      <c r="I15" s="619"/>
      <c r="J15" s="96"/>
      <c r="K15" s="96"/>
    </row>
    <row r="16" spans="2:11" x14ac:dyDescent="0.3">
      <c r="B16" s="620"/>
      <c r="C16" s="621"/>
      <c r="D16" s="622"/>
      <c r="E16" s="622"/>
      <c r="F16" s="623"/>
      <c r="G16" s="623"/>
      <c r="H16" s="624"/>
      <c r="I16" s="619"/>
      <c r="J16" s="96"/>
      <c r="K16" s="96"/>
    </row>
    <row r="17" spans="2:11" ht="38.25" customHeight="1" x14ac:dyDescent="0.3">
      <c r="B17" s="995" t="s">
        <v>670</v>
      </c>
      <c r="C17" s="514"/>
      <c r="D17" s="996" t="s">
        <v>522</v>
      </c>
      <c r="E17" s="996"/>
      <c r="F17" s="996"/>
      <c r="G17" s="996"/>
      <c r="H17" s="997"/>
      <c r="I17" s="980" t="s">
        <v>671</v>
      </c>
      <c r="J17" s="96"/>
      <c r="K17" s="96"/>
    </row>
    <row r="18" spans="2:11" ht="37.5" customHeight="1" x14ac:dyDescent="0.3">
      <c r="B18" s="995"/>
      <c r="C18" s="625">
        <f>C17/15</f>
        <v>0</v>
      </c>
      <c r="D18" s="853"/>
      <c r="E18" s="854"/>
      <c r="F18" s="854"/>
      <c r="G18" s="854"/>
      <c r="H18" s="965"/>
      <c r="I18" s="980"/>
      <c r="J18" s="96"/>
      <c r="K18" s="96"/>
    </row>
    <row r="19" spans="2:11" x14ac:dyDescent="0.3">
      <c r="B19" s="620"/>
      <c r="C19" s="621"/>
      <c r="D19" s="622"/>
      <c r="E19" s="622"/>
      <c r="F19" s="623"/>
      <c r="G19" s="623"/>
      <c r="H19" s="624"/>
      <c r="I19" s="619"/>
      <c r="J19" s="96"/>
      <c r="K19" s="96"/>
    </row>
    <row r="20" spans="2:11" ht="38.25" customHeight="1" x14ac:dyDescent="0.3">
      <c r="B20" s="995" t="s">
        <v>525</v>
      </c>
      <c r="C20" s="514"/>
      <c r="D20" s="996" t="s">
        <v>522</v>
      </c>
      <c r="E20" s="996"/>
      <c r="F20" s="996"/>
      <c r="G20" s="996"/>
      <c r="H20" s="997"/>
      <c r="I20" s="619" t="s">
        <v>526</v>
      </c>
      <c r="J20" s="96"/>
      <c r="K20" s="96"/>
    </row>
    <row r="21" spans="2:11" ht="37.5" customHeight="1" x14ac:dyDescent="0.3">
      <c r="B21" s="995"/>
      <c r="C21" s="625">
        <f>C20/15</f>
        <v>0</v>
      </c>
      <c r="D21" s="853"/>
      <c r="E21" s="854"/>
      <c r="F21" s="854"/>
      <c r="G21" s="854"/>
      <c r="H21" s="965"/>
      <c r="I21" s="626"/>
      <c r="J21" s="96"/>
      <c r="K21" s="96"/>
    </row>
    <row r="22" spans="2:11" x14ac:dyDescent="0.3">
      <c r="B22" s="620"/>
      <c r="C22" s="621"/>
      <c r="D22" s="627"/>
      <c r="E22" s="627"/>
      <c r="F22" s="617"/>
      <c r="G22" s="617"/>
      <c r="H22" s="628"/>
      <c r="I22" s="626"/>
      <c r="J22" s="96"/>
      <c r="K22" s="96"/>
    </row>
    <row r="23" spans="2:11" ht="38.25" customHeight="1" x14ac:dyDescent="0.3">
      <c r="B23" s="995" t="s">
        <v>527</v>
      </c>
      <c r="C23" s="629"/>
      <c r="D23" s="996" t="s">
        <v>528</v>
      </c>
      <c r="E23" s="996"/>
      <c r="F23" s="996"/>
      <c r="G23" s="996"/>
      <c r="H23" s="997"/>
      <c r="I23" s="980" t="s">
        <v>290</v>
      </c>
      <c r="J23" s="96"/>
      <c r="K23" s="96"/>
    </row>
    <row r="24" spans="2:11" ht="90" customHeight="1" x14ac:dyDescent="0.3">
      <c r="B24" s="995"/>
      <c r="C24" s="625">
        <f>C23/25</f>
        <v>0</v>
      </c>
      <c r="D24" s="853"/>
      <c r="E24" s="854"/>
      <c r="F24" s="854"/>
      <c r="G24" s="854"/>
      <c r="H24" s="965"/>
      <c r="I24" s="980"/>
      <c r="J24" s="96"/>
      <c r="K24" s="96"/>
    </row>
    <row r="25" spans="2:11" x14ac:dyDescent="0.3">
      <c r="B25" s="620"/>
      <c r="C25" s="621"/>
      <c r="D25" s="630"/>
      <c r="E25" s="630"/>
      <c r="F25" s="631"/>
      <c r="G25" s="631"/>
      <c r="H25" s="632"/>
      <c r="I25" s="619"/>
      <c r="J25" s="96"/>
      <c r="K25" s="96"/>
    </row>
    <row r="26" spans="2:11" ht="38.25" customHeight="1" x14ac:dyDescent="0.3">
      <c r="B26" s="995" t="s">
        <v>529</v>
      </c>
      <c r="C26" s="514"/>
      <c r="D26" s="996" t="s">
        <v>530</v>
      </c>
      <c r="E26" s="996"/>
      <c r="F26" s="996"/>
      <c r="G26" s="996"/>
      <c r="H26" s="997"/>
      <c r="I26" s="619" t="s">
        <v>291</v>
      </c>
      <c r="J26" s="96"/>
      <c r="K26" s="96"/>
    </row>
    <row r="27" spans="2:11" ht="37.5" customHeight="1" x14ac:dyDescent="0.3">
      <c r="B27" s="995"/>
      <c r="C27" s="625">
        <f>C26/10</f>
        <v>0</v>
      </c>
      <c r="D27" s="853"/>
      <c r="E27" s="854"/>
      <c r="F27" s="854"/>
      <c r="G27" s="854"/>
      <c r="H27" s="965"/>
      <c r="I27" s="619"/>
      <c r="J27" s="96"/>
      <c r="K27" s="96"/>
    </row>
    <row r="28" spans="2:11" x14ac:dyDescent="0.3">
      <c r="B28" s="608"/>
      <c r="D28" s="633"/>
      <c r="E28" s="633"/>
      <c r="F28" s="633"/>
      <c r="G28" s="633"/>
      <c r="H28" s="634"/>
      <c r="I28" s="617"/>
    </row>
    <row r="29" spans="2:11" x14ac:dyDescent="0.3">
      <c r="B29" s="608"/>
      <c r="D29" s="633"/>
      <c r="E29" s="860" t="s">
        <v>531</v>
      </c>
      <c r="F29" s="860"/>
      <c r="G29" s="861">
        <f>ROUND(SUM(C14,C17,C20,C23,C26)/80,2)</f>
        <v>0</v>
      </c>
      <c r="H29" s="998"/>
      <c r="I29" s="617"/>
    </row>
    <row r="30" spans="2:11" ht="16.2" x14ac:dyDescent="0.3">
      <c r="B30" s="613" t="s">
        <v>532</v>
      </c>
      <c r="D30" s="633"/>
      <c r="E30" s="633"/>
      <c r="F30" s="633"/>
      <c r="G30" s="633"/>
      <c r="H30" s="634"/>
      <c r="I30" s="617"/>
    </row>
    <row r="31" spans="2:11" x14ac:dyDescent="0.3">
      <c r="B31" s="608"/>
      <c r="D31" s="633"/>
      <c r="E31" s="633"/>
      <c r="F31" s="633"/>
      <c r="G31" s="633"/>
      <c r="H31" s="634"/>
      <c r="I31" s="617"/>
    </row>
    <row r="32" spans="2:11" ht="33.75" customHeight="1" x14ac:dyDescent="0.3">
      <c r="B32" s="635" t="s">
        <v>533</v>
      </c>
      <c r="C32" s="514"/>
      <c r="D32" s="999" t="s">
        <v>534</v>
      </c>
      <c r="E32" s="1000"/>
      <c r="F32" s="1000"/>
      <c r="G32" s="1000"/>
      <c r="H32" s="1001"/>
      <c r="I32" s="619" t="s">
        <v>292</v>
      </c>
      <c r="J32" s="96"/>
      <c r="K32" s="96"/>
    </row>
    <row r="33" spans="2:11" x14ac:dyDescent="0.3">
      <c r="B33" s="636"/>
      <c r="C33" s="521">
        <f>C32/20</f>
        <v>0</v>
      </c>
      <c r="D33" s="518"/>
      <c r="E33" s="518"/>
      <c r="F33" s="518"/>
      <c r="G33" s="518"/>
      <c r="H33" s="637"/>
      <c r="I33" s="619"/>
      <c r="J33" s="96"/>
      <c r="K33" s="96"/>
    </row>
    <row r="34" spans="2:11" ht="15.75" customHeight="1" x14ac:dyDescent="0.3">
      <c r="B34" s="635" t="s">
        <v>535</v>
      </c>
      <c r="C34" s="514"/>
      <c r="D34" s="999" t="s">
        <v>530</v>
      </c>
      <c r="E34" s="1000"/>
      <c r="F34" s="1000"/>
      <c r="G34" s="1000"/>
      <c r="H34" s="1001"/>
      <c r="I34" s="619" t="s">
        <v>536</v>
      </c>
      <c r="J34" s="96"/>
      <c r="K34" s="96"/>
    </row>
    <row r="35" spans="2:11" x14ac:dyDescent="0.3">
      <c r="B35" s="636"/>
      <c r="C35" s="521">
        <f>C34/10</f>
        <v>0</v>
      </c>
      <c r="D35" s="518"/>
      <c r="E35" s="518"/>
      <c r="F35" s="518"/>
      <c r="G35" s="518"/>
      <c r="H35" s="637"/>
      <c r="I35" s="619"/>
      <c r="J35" s="96"/>
      <c r="K35" s="96"/>
    </row>
    <row r="36" spans="2:11" x14ac:dyDescent="0.3">
      <c r="B36" s="635" t="s">
        <v>537</v>
      </c>
      <c r="C36" s="514"/>
      <c r="D36" s="875" t="s">
        <v>538</v>
      </c>
      <c r="E36" s="875"/>
      <c r="F36" s="875"/>
      <c r="G36" s="875"/>
      <c r="H36" s="982"/>
      <c r="I36" s="619" t="s">
        <v>293</v>
      </c>
      <c r="J36" s="96"/>
      <c r="K36" s="96"/>
    </row>
    <row r="37" spans="2:11" x14ac:dyDescent="0.3">
      <c r="B37" s="636"/>
      <c r="C37" s="521">
        <f>C36/5</f>
        <v>0</v>
      </c>
      <c r="D37" s="518"/>
      <c r="E37" s="518"/>
      <c r="F37" s="518"/>
      <c r="G37" s="518"/>
      <c r="H37" s="637"/>
      <c r="I37" s="619"/>
      <c r="J37" s="96"/>
      <c r="K37" s="96"/>
    </row>
    <row r="38" spans="2:11" ht="33.75" customHeight="1" x14ac:dyDescent="0.3">
      <c r="B38" s="635" t="s">
        <v>539</v>
      </c>
      <c r="C38" s="514"/>
      <c r="D38" s="875" t="s">
        <v>538</v>
      </c>
      <c r="E38" s="875"/>
      <c r="F38" s="875"/>
      <c r="G38" s="875"/>
      <c r="H38" s="982"/>
      <c r="I38" s="619" t="s">
        <v>540</v>
      </c>
      <c r="J38" s="96"/>
      <c r="K38" s="96"/>
    </row>
    <row r="39" spans="2:11" x14ac:dyDescent="0.3">
      <c r="B39" s="620"/>
      <c r="C39" s="522">
        <f>C38/5</f>
        <v>0</v>
      </c>
      <c r="D39" s="984"/>
      <c r="E39" s="985"/>
      <c r="F39" s="985"/>
      <c r="G39" s="985"/>
      <c r="H39" s="986"/>
      <c r="I39" s="619"/>
      <c r="J39" s="96"/>
      <c r="K39" s="96"/>
    </row>
    <row r="40" spans="2:11" ht="75" customHeight="1" x14ac:dyDescent="0.3">
      <c r="B40" s="990" t="s">
        <v>541</v>
      </c>
      <c r="C40" s="991"/>
      <c r="D40" s="987"/>
      <c r="E40" s="988"/>
      <c r="F40" s="988"/>
      <c r="G40" s="988"/>
      <c r="H40" s="989"/>
      <c r="I40" s="619"/>
      <c r="J40" s="96"/>
      <c r="K40" s="96"/>
    </row>
    <row r="41" spans="2:11" x14ac:dyDescent="0.3">
      <c r="B41" s="992"/>
      <c r="C41" s="993"/>
      <c r="D41" s="993"/>
      <c r="E41" s="993"/>
      <c r="F41" s="993"/>
      <c r="G41" s="993"/>
      <c r="H41" s="994"/>
      <c r="I41" s="619"/>
      <c r="J41" s="96"/>
      <c r="K41" s="96"/>
    </row>
    <row r="42" spans="2:11" ht="38.25" customHeight="1" x14ac:dyDescent="0.3">
      <c r="B42" s="981" t="s">
        <v>542</v>
      </c>
      <c r="C42" s="514"/>
      <c r="D42" s="875" t="s">
        <v>543</v>
      </c>
      <c r="E42" s="875"/>
      <c r="F42" s="875"/>
      <c r="G42" s="875"/>
      <c r="H42" s="982"/>
      <c r="I42" s="619" t="s">
        <v>294</v>
      </c>
      <c r="J42" s="96"/>
      <c r="K42" s="96"/>
    </row>
    <row r="43" spans="2:11" ht="37.5" customHeight="1" x14ac:dyDescent="0.3">
      <c r="B43" s="981"/>
      <c r="C43" s="522">
        <f>C42/15</f>
        <v>0</v>
      </c>
      <c r="D43" s="853"/>
      <c r="E43" s="854"/>
      <c r="F43" s="854"/>
      <c r="G43" s="854"/>
      <c r="H43" s="965"/>
      <c r="I43" s="619"/>
      <c r="J43" s="96"/>
      <c r="K43" s="96"/>
    </row>
    <row r="44" spans="2:11" x14ac:dyDescent="0.3">
      <c r="B44" s="978"/>
      <c r="C44" s="881"/>
      <c r="D44" s="881"/>
      <c r="E44" s="881"/>
      <c r="F44" s="881"/>
      <c r="G44" s="881"/>
      <c r="H44" s="979"/>
      <c r="I44" s="619"/>
      <c r="J44" s="96"/>
      <c r="K44" s="96"/>
    </row>
    <row r="45" spans="2:11" ht="38.25" customHeight="1" x14ac:dyDescent="0.3">
      <c r="B45" s="981" t="s">
        <v>544</v>
      </c>
      <c r="C45" s="514"/>
      <c r="D45" s="875" t="s">
        <v>543</v>
      </c>
      <c r="E45" s="875"/>
      <c r="F45" s="875"/>
      <c r="G45" s="875"/>
      <c r="H45" s="982"/>
      <c r="I45" s="619" t="s">
        <v>295</v>
      </c>
      <c r="J45" s="96"/>
      <c r="K45" s="96"/>
    </row>
    <row r="46" spans="2:11" ht="37.5" customHeight="1" x14ac:dyDescent="0.3">
      <c r="B46" s="981"/>
      <c r="C46" s="522">
        <f>C45/15</f>
        <v>0</v>
      </c>
      <c r="D46" s="853"/>
      <c r="E46" s="854"/>
      <c r="F46" s="854"/>
      <c r="G46" s="854"/>
      <c r="H46" s="965"/>
      <c r="I46" s="619"/>
      <c r="J46" s="96"/>
      <c r="K46" s="96"/>
    </row>
    <row r="47" spans="2:11" x14ac:dyDescent="0.3">
      <c r="B47" s="978"/>
      <c r="C47" s="881"/>
      <c r="D47" s="881"/>
      <c r="E47" s="881"/>
      <c r="F47" s="881"/>
      <c r="G47" s="881"/>
      <c r="H47" s="979"/>
      <c r="I47" s="619"/>
      <c r="J47" s="96"/>
      <c r="K47" s="96"/>
    </row>
    <row r="48" spans="2:11" ht="38.25" customHeight="1" x14ac:dyDescent="0.3">
      <c r="B48" s="981" t="s">
        <v>545</v>
      </c>
      <c r="C48" s="514"/>
      <c r="D48" s="875" t="s">
        <v>546</v>
      </c>
      <c r="E48" s="875"/>
      <c r="F48" s="875"/>
      <c r="G48" s="875"/>
      <c r="H48" s="982"/>
      <c r="I48" s="619" t="s">
        <v>296</v>
      </c>
      <c r="J48" s="96"/>
      <c r="K48" s="96"/>
    </row>
    <row r="49" spans="2:11" ht="37.5" customHeight="1" x14ac:dyDescent="0.3">
      <c r="B49" s="981"/>
      <c r="C49" s="521">
        <f>C48/10</f>
        <v>0</v>
      </c>
      <c r="D49" s="867"/>
      <c r="E49" s="867"/>
      <c r="F49" s="867"/>
      <c r="G49" s="867"/>
      <c r="H49" s="983"/>
      <c r="I49" s="617"/>
    </row>
    <row r="50" spans="2:11" ht="15.75" customHeight="1" x14ac:dyDescent="0.3">
      <c r="B50" s="638"/>
      <c r="C50" s="639"/>
      <c r="D50" s="639"/>
      <c r="E50" s="639"/>
      <c r="F50" s="639"/>
      <c r="G50" s="639"/>
      <c r="H50" s="640"/>
      <c r="I50" s="617"/>
    </row>
    <row r="51" spans="2:11" ht="15.75" customHeight="1" x14ac:dyDescent="0.3">
      <c r="B51" s="641"/>
      <c r="C51" s="642"/>
      <c r="D51" s="642"/>
      <c r="E51" s="886" t="s">
        <v>547</v>
      </c>
      <c r="F51" s="886"/>
      <c r="G51" s="887">
        <f>ROUND(SUM(C36,C38,C42,C45,C48,C34,C32)/80,2)</f>
        <v>0</v>
      </c>
      <c r="H51" s="974"/>
      <c r="I51" s="617"/>
    </row>
    <row r="52" spans="2:11" ht="15.75" customHeight="1" x14ac:dyDescent="0.3">
      <c r="B52" s="643" t="s">
        <v>548</v>
      </c>
      <c r="C52" s="642"/>
      <c r="D52" s="642"/>
      <c r="E52" s="644"/>
      <c r="F52" s="644"/>
      <c r="G52" s="644"/>
      <c r="H52" s="645"/>
      <c r="I52" s="617"/>
    </row>
    <row r="53" spans="2:11" x14ac:dyDescent="0.3">
      <c r="B53" s="975"/>
      <c r="C53" s="976"/>
      <c r="D53" s="976"/>
      <c r="E53" s="976"/>
      <c r="F53" s="976"/>
      <c r="G53" s="976"/>
      <c r="H53" s="977"/>
      <c r="I53" s="619"/>
      <c r="J53" s="96"/>
      <c r="K53" s="96"/>
    </row>
    <row r="54" spans="2:11" ht="38.25" customHeight="1" x14ac:dyDescent="0.3">
      <c r="B54" s="962" t="s">
        <v>549</v>
      </c>
      <c r="C54" s="514"/>
      <c r="D54" s="963" t="s">
        <v>297</v>
      </c>
      <c r="E54" s="963"/>
      <c r="F54" s="963"/>
      <c r="G54" s="963"/>
      <c r="H54" s="964"/>
      <c r="I54" s="980" t="s">
        <v>550</v>
      </c>
      <c r="J54" s="96"/>
      <c r="K54" s="96"/>
    </row>
    <row r="55" spans="2:11" ht="37.5" customHeight="1" x14ac:dyDescent="0.3">
      <c r="B55" s="962"/>
      <c r="C55" s="646">
        <f>C54/15</f>
        <v>0</v>
      </c>
      <c r="D55" s="853"/>
      <c r="E55" s="854"/>
      <c r="F55" s="854"/>
      <c r="G55" s="854"/>
      <c r="H55" s="965"/>
      <c r="I55" s="980"/>
      <c r="J55" s="96"/>
      <c r="K55" s="96"/>
    </row>
    <row r="56" spans="2:11" x14ac:dyDescent="0.3">
      <c r="B56" s="978"/>
      <c r="C56" s="881"/>
      <c r="D56" s="881"/>
      <c r="E56" s="881"/>
      <c r="F56" s="881"/>
      <c r="G56" s="881"/>
      <c r="H56" s="979"/>
      <c r="I56" s="619"/>
      <c r="J56" s="96"/>
      <c r="K56" s="96"/>
    </row>
    <row r="57" spans="2:11" ht="38.25" customHeight="1" x14ac:dyDescent="0.3">
      <c r="B57" s="962" t="s">
        <v>551</v>
      </c>
      <c r="C57" s="514"/>
      <c r="D57" s="963" t="s">
        <v>522</v>
      </c>
      <c r="E57" s="963"/>
      <c r="F57" s="963"/>
      <c r="G57" s="963"/>
      <c r="H57" s="964"/>
      <c r="I57" s="619" t="s">
        <v>552</v>
      </c>
      <c r="J57" s="96"/>
      <c r="K57" s="96"/>
    </row>
    <row r="58" spans="2:11" ht="37.5" customHeight="1" x14ac:dyDescent="0.3">
      <c r="B58" s="962"/>
      <c r="C58" s="646">
        <f>C57/15</f>
        <v>0</v>
      </c>
      <c r="D58" s="853"/>
      <c r="E58" s="854"/>
      <c r="F58" s="854"/>
      <c r="G58" s="854"/>
      <c r="H58" s="965"/>
      <c r="I58" s="619"/>
      <c r="J58" s="96"/>
      <c r="K58" s="96"/>
    </row>
    <row r="59" spans="2:11" x14ac:dyDescent="0.3">
      <c r="B59" s="978"/>
      <c r="C59" s="881"/>
      <c r="D59" s="881"/>
      <c r="E59" s="881"/>
      <c r="F59" s="881"/>
      <c r="G59" s="881"/>
      <c r="H59" s="979"/>
      <c r="I59" s="619"/>
      <c r="J59" s="96"/>
      <c r="K59" s="96"/>
    </row>
    <row r="60" spans="2:11" ht="38.25" customHeight="1" x14ac:dyDescent="0.3">
      <c r="B60" s="962" t="s">
        <v>553</v>
      </c>
      <c r="C60" s="514"/>
      <c r="D60" s="963" t="s">
        <v>530</v>
      </c>
      <c r="E60" s="963"/>
      <c r="F60" s="963"/>
      <c r="G60" s="963"/>
      <c r="H60" s="964"/>
      <c r="I60" s="619" t="s">
        <v>298</v>
      </c>
      <c r="J60" s="96"/>
      <c r="K60" s="96"/>
    </row>
    <row r="61" spans="2:11" ht="37.5" customHeight="1" x14ac:dyDescent="0.3">
      <c r="B61" s="962"/>
      <c r="C61" s="646">
        <f>C60/10</f>
        <v>0</v>
      </c>
      <c r="D61" s="853"/>
      <c r="E61" s="854"/>
      <c r="F61" s="854"/>
      <c r="G61" s="854"/>
      <c r="H61" s="965"/>
      <c r="I61" s="619"/>
      <c r="J61" s="96"/>
      <c r="K61" s="96"/>
    </row>
    <row r="62" spans="2:11" x14ac:dyDescent="0.3">
      <c r="B62" s="959"/>
      <c r="C62" s="960"/>
      <c r="D62" s="960"/>
      <c r="E62" s="960"/>
      <c r="F62" s="960"/>
      <c r="G62" s="960"/>
      <c r="H62" s="961"/>
      <c r="I62" s="617"/>
    </row>
    <row r="63" spans="2:11" ht="38.25" customHeight="1" x14ac:dyDescent="0.3">
      <c r="B63" s="962" t="s">
        <v>554</v>
      </c>
      <c r="C63" s="514"/>
      <c r="D63" s="963" t="s">
        <v>530</v>
      </c>
      <c r="E63" s="963"/>
      <c r="F63" s="963"/>
      <c r="G63" s="963"/>
      <c r="H63" s="964"/>
      <c r="I63" s="617"/>
    </row>
    <row r="64" spans="2:11" ht="37.5" customHeight="1" x14ac:dyDescent="0.3">
      <c r="B64" s="962"/>
      <c r="C64" s="646">
        <f>C63/10</f>
        <v>0</v>
      </c>
      <c r="D64" s="853"/>
      <c r="E64" s="854"/>
      <c r="F64" s="854"/>
      <c r="G64" s="854"/>
      <c r="H64" s="965"/>
      <c r="I64" s="617"/>
    </row>
    <row r="65" spans="2:14" x14ac:dyDescent="0.3">
      <c r="B65" s="616"/>
      <c r="C65" s="617"/>
      <c r="D65" s="617"/>
      <c r="E65" s="617"/>
      <c r="F65" s="617"/>
      <c r="G65" s="617"/>
      <c r="H65" s="628"/>
      <c r="I65" s="617"/>
    </row>
    <row r="66" spans="2:14" x14ac:dyDescent="0.3">
      <c r="B66" s="616"/>
      <c r="C66" s="617"/>
      <c r="D66" s="617"/>
      <c r="E66" s="893" t="s">
        <v>555</v>
      </c>
      <c r="F66" s="893"/>
      <c r="G66" s="894">
        <f>ROUND(SUM(C54,C57,C60,C63)/50,2)</f>
        <v>0</v>
      </c>
      <c r="H66" s="966"/>
      <c r="I66" s="617"/>
    </row>
    <row r="67" spans="2:14" x14ac:dyDescent="0.3">
      <c r="B67" s="616"/>
      <c r="C67" s="617"/>
      <c r="D67" s="617"/>
      <c r="E67" s="967" t="s">
        <v>556</v>
      </c>
      <c r="F67" s="967"/>
      <c r="G67" s="897">
        <f>ROUND(SUM(C14,C17,C20,C23,C26,C32,C34,C36,C38,C42,C45,C48,C54,C57,C60,C63)/210,2)</f>
        <v>0</v>
      </c>
      <c r="H67" s="968"/>
      <c r="I67" s="617"/>
      <c r="J67" s="97"/>
      <c r="K67" s="97"/>
      <c r="L67" s="97"/>
      <c r="M67" s="97"/>
      <c r="N67" s="97"/>
    </row>
    <row r="68" spans="2:14" ht="18" x14ac:dyDescent="0.3">
      <c r="B68" s="608"/>
      <c r="E68" s="647"/>
      <c r="F68" s="647"/>
      <c r="G68" s="648"/>
      <c r="H68" s="649"/>
      <c r="I68" s="617"/>
      <c r="J68" s="97"/>
      <c r="K68" s="98"/>
      <c r="L68" s="98" t="s">
        <v>557</v>
      </c>
      <c r="M68" s="98"/>
      <c r="N68" s="97"/>
    </row>
    <row r="69" spans="2:14" ht="18" x14ac:dyDescent="0.3">
      <c r="B69" s="608"/>
      <c r="E69" s="647"/>
      <c r="F69" s="647"/>
      <c r="G69" s="648"/>
      <c r="H69" s="649"/>
      <c r="I69" s="617"/>
      <c r="J69" s="97"/>
      <c r="K69" s="98">
        <v>1.1000000000000001</v>
      </c>
      <c r="L69" s="99">
        <f>C15</f>
        <v>0</v>
      </c>
      <c r="M69" s="98"/>
      <c r="N69" s="97"/>
    </row>
    <row r="70" spans="2:14" ht="18" x14ac:dyDescent="0.3">
      <c r="B70" s="608"/>
      <c r="E70" s="647"/>
      <c r="F70" s="647"/>
      <c r="G70" s="648"/>
      <c r="H70" s="649"/>
      <c r="I70" s="617"/>
      <c r="J70" s="97"/>
      <c r="K70" s="98">
        <v>1.2</v>
      </c>
      <c r="L70" s="99">
        <f>C18</f>
        <v>0</v>
      </c>
      <c r="M70" s="98"/>
      <c r="N70" s="97"/>
    </row>
    <row r="71" spans="2:14" ht="18" x14ac:dyDescent="0.3">
      <c r="B71" s="608"/>
      <c r="E71" s="647"/>
      <c r="F71" s="647"/>
      <c r="G71" s="648"/>
      <c r="H71" s="649"/>
      <c r="I71" s="617"/>
      <c r="J71" s="97"/>
      <c r="K71" s="98">
        <v>1.3</v>
      </c>
      <c r="L71" s="99">
        <f>C21</f>
        <v>0</v>
      </c>
      <c r="M71" s="98"/>
      <c r="N71" s="97"/>
    </row>
    <row r="72" spans="2:14" ht="18" x14ac:dyDescent="0.3">
      <c r="B72" s="608"/>
      <c r="E72" s="647"/>
      <c r="F72" s="647"/>
      <c r="G72" s="648"/>
      <c r="H72" s="649"/>
      <c r="I72" s="617"/>
      <c r="J72" s="97"/>
      <c r="K72" s="98">
        <v>1.4</v>
      </c>
      <c r="L72" s="99">
        <f>C24</f>
        <v>0</v>
      </c>
      <c r="M72" s="98"/>
      <c r="N72" s="97"/>
    </row>
    <row r="73" spans="2:14" ht="18" x14ac:dyDescent="0.3">
      <c r="B73" s="608"/>
      <c r="E73" s="647"/>
      <c r="F73" s="647"/>
      <c r="G73" s="648"/>
      <c r="H73" s="649"/>
      <c r="I73" s="617"/>
      <c r="J73" s="97"/>
      <c r="K73" s="98">
        <v>1.5</v>
      </c>
      <c r="L73" s="99">
        <f>C27</f>
        <v>0</v>
      </c>
      <c r="M73" s="98"/>
      <c r="N73" s="97"/>
    </row>
    <row r="74" spans="2:14" ht="18" x14ac:dyDescent="0.3">
      <c r="B74" s="608"/>
      <c r="E74" s="647"/>
      <c r="F74" s="647"/>
      <c r="G74" s="648"/>
      <c r="H74" s="649"/>
      <c r="I74" s="617"/>
      <c r="J74" s="97"/>
      <c r="K74" s="98">
        <v>2.1</v>
      </c>
      <c r="L74" s="99">
        <f>C33</f>
        <v>0</v>
      </c>
      <c r="M74" s="98"/>
      <c r="N74" s="97"/>
    </row>
    <row r="75" spans="2:14" ht="18" x14ac:dyDescent="0.3">
      <c r="B75" s="608"/>
      <c r="E75" s="647"/>
      <c r="F75" s="647"/>
      <c r="G75" s="648"/>
      <c r="H75" s="649"/>
      <c r="I75" s="617"/>
      <c r="J75" s="97"/>
      <c r="K75" s="98">
        <v>2.2000000000000002</v>
      </c>
      <c r="L75" s="99">
        <f>C35</f>
        <v>0</v>
      </c>
      <c r="M75" s="98"/>
      <c r="N75" s="97"/>
    </row>
    <row r="76" spans="2:14" ht="18" x14ac:dyDescent="0.3">
      <c r="B76" s="608"/>
      <c r="E76" s="647"/>
      <c r="F76" s="647"/>
      <c r="G76" s="648"/>
      <c r="H76" s="649"/>
      <c r="I76" s="617"/>
      <c r="J76" s="97"/>
      <c r="K76" s="98">
        <v>2.2999999999999998</v>
      </c>
      <c r="L76" s="99">
        <f>C37</f>
        <v>0</v>
      </c>
      <c r="M76" s="98"/>
      <c r="N76" s="97"/>
    </row>
    <row r="77" spans="2:14" ht="18" x14ac:dyDescent="0.3">
      <c r="B77" s="650"/>
      <c r="C77" s="651"/>
      <c r="D77" s="651"/>
      <c r="E77" s="652"/>
      <c r="F77" s="652"/>
      <c r="G77" s="653"/>
      <c r="H77" s="654"/>
      <c r="I77" s="617"/>
      <c r="J77" s="97"/>
      <c r="K77" s="98">
        <v>2.4</v>
      </c>
      <c r="L77" s="99">
        <f>C39</f>
        <v>0</v>
      </c>
      <c r="M77" s="98"/>
      <c r="N77" s="97"/>
    </row>
    <row r="78" spans="2:14" x14ac:dyDescent="0.3">
      <c r="B78" s="969" t="s">
        <v>558</v>
      </c>
      <c r="C78" s="901"/>
      <c r="D78" s="970"/>
      <c r="E78" s="971"/>
      <c r="F78" s="971"/>
      <c r="G78" s="971"/>
      <c r="H78" s="972"/>
      <c r="I78" s="958" t="s">
        <v>559</v>
      </c>
      <c r="J78" s="97"/>
      <c r="K78" s="98">
        <v>2.5</v>
      </c>
      <c r="L78" s="99">
        <f>C43</f>
        <v>0</v>
      </c>
      <c r="M78" s="98"/>
      <c r="N78" s="97"/>
    </row>
    <row r="79" spans="2:14" x14ac:dyDescent="0.3">
      <c r="B79" s="951"/>
      <c r="C79" s="902"/>
      <c r="D79" s="955"/>
      <c r="E79" s="956"/>
      <c r="F79" s="956"/>
      <c r="G79" s="956"/>
      <c r="H79" s="957"/>
      <c r="I79" s="958"/>
      <c r="J79" s="97"/>
      <c r="K79" s="98">
        <v>2.6</v>
      </c>
      <c r="L79" s="99">
        <f>C46</f>
        <v>0</v>
      </c>
      <c r="M79" s="98"/>
      <c r="N79" s="97"/>
    </row>
    <row r="80" spans="2:14" ht="15.75" customHeight="1" x14ac:dyDescent="0.3">
      <c r="B80" s="655"/>
      <c r="C80" s="617"/>
      <c r="E80" s="647"/>
      <c r="F80" s="647"/>
      <c r="G80" s="648"/>
      <c r="H80" s="649"/>
      <c r="I80" s="617"/>
      <c r="J80" s="97"/>
      <c r="K80" s="98">
        <v>2.7</v>
      </c>
      <c r="L80" s="99">
        <f>C49</f>
        <v>0</v>
      </c>
      <c r="M80" s="98"/>
      <c r="N80" s="97"/>
    </row>
    <row r="81" spans="2:14" x14ac:dyDescent="0.3">
      <c r="B81" s="951" t="s">
        <v>560</v>
      </c>
      <c r="C81" s="902"/>
      <c r="D81" s="952"/>
      <c r="E81" s="953"/>
      <c r="F81" s="953"/>
      <c r="G81" s="953"/>
      <c r="H81" s="954"/>
      <c r="I81" s="973" t="s">
        <v>561</v>
      </c>
      <c r="J81" s="97"/>
      <c r="K81" s="98">
        <v>3.1</v>
      </c>
      <c r="L81" s="99">
        <f>C55</f>
        <v>0</v>
      </c>
      <c r="M81" s="98"/>
      <c r="N81" s="97"/>
    </row>
    <row r="82" spans="2:14" x14ac:dyDescent="0.3">
      <c r="B82" s="951"/>
      <c r="C82" s="902"/>
      <c r="D82" s="955"/>
      <c r="E82" s="956"/>
      <c r="F82" s="956"/>
      <c r="G82" s="956"/>
      <c r="H82" s="957"/>
      <c r="I82" s="973"/>
      <c r="J82" s="97"/>
      <c r="K82" s="98">
        <v>3.2</v>
      </c>
      <c r="L82" s="99">
        <f>C58</f>
        <v>0</v>
      </c>
      <c r="M82" s="98"/>
      <c r="N82" s="97"/>
    </row>
    <row r="83" spans="2:14" x14ac:dyDescent="0.3">
      <c r="B83" s="656"/>
      <c r="C83" s="657"/>
      <c r="D83" s="658"/>
      <c r="E83" s="658"/>
      <c r="F83" s="658"/>
      <c r="G83" s="658"/>
      <c r="H83" s="659"/>
      <c r="I83" s="660"/>
      <c r="J83" s="97"/>
      <c r="K83" s="98">
        <v>3.3</v>
      </c>
      <c r="L83" s="99">
        <f>C61</f>
        <v>0</v>
      </c>
      <c r="M83" s="98"/>
      <c r="N83" s="97"/>
    </row>
    <row r="84" spans="2:14" ht="31.5" customHeight="1" x14ac:dyDescent="0.3">
      <c r="B84" s="661" t="s">
        <v>562</v>
      </c>
      <c r="C84" s="535">
        <f>'Programme details'!G109</f>
        <v>0</v>
      </c>
      <c r="D84" s="946"/>
      <c r="E84" s="947"/>
      <c r="F84" s="947"/>
      <c r="G84" s="947"/>
      <c r="H84" s="948"/>
      <c r="I84" s="660" t="s">
        <v>563</v>
      </c>
      <c r="J84" s="97"/>
      <c r="K84" s="98">
        <v>3.4</v>
      </c>
      <c r="L84" s="99">
        <f>C64</f>
        <v>0</v>
      </c>
      <c r="M84" s="98"/>
      <c r="N84" s="97"/>
    </row>
    <row r="85" spans="2:14" x14ac:dyDescent="0.3">
      <c r="B85" s="656"/>
      <c r="C85" s="657"/>
      <c r="D85" s="658"/>
      <c r="E85" s="658"/>
      <c r="F85" s="658"/>
      <c r="G85" s="658"/>
      <c r="H85" s="659"/>
      <c r="I85" s="660"/>
      <c r="J85" s="97"/>
      <c r="K85" s="97"/>
      <c r="L85" s="97"/>
      <c r="M85" s="97"/>
      <c r="N85" s="97"/>
    </row>
    <row r="86" spans="2:14" ht="31.5" customHeight="1" x14ac:dyDescent="0.3">
      <c r="B86" s="661" t="s">
        <v>564</v>
      </c>
      <c r="C86" s="535">
        <f>'Programme details'!G112</f>
        <v>0</v>
      </c>
      <c r="D86" s="946"/>
      <c r="E86" s="947"/>
      <c r="F86" s="947"/>
      <c r="G86" s="947"/>
      <c r="H86" s="948"/>
      <c r="I86" s="660" t="s">
        <v>565</v>
      </c>
      <c r="J86" s="97"/>
      <c r="M86" s="97"/>
      <c r="N86" s="97"/>
    </row>
    <row r="87" spans="2:14" ht="18" x14ac:dyDescent="0.3">
      <c r="B87" s="608"/>
      <c r="E87" s="647"/>
      <c r="F87" s="647"/>
      <c r="G87" s="648"/>
      <c r="H87" s="649"/>
      <c r="I87" s="617"/>
      <c r="J87" s="97"/>
      <c r="M87" s="97"/>
      <c r="N87" s="97"/>
    </row>
    <row r="88" spans="2:14" ht="16.2" x14ac:dyDescent="0.3">
      <c r="B88" s="613" t="s">
        <v>299</v>
      </c>
      <c r="C88" s="662"/>
      <c r="D88" s="662"/>
      <c r="E88" s="662"/>
      <c r="F88" s="662"/>
      <c r="G88" s="662"/>
      <c r="H88" s="663"/>
      <c r="I88" s="617"/>
      <c r="K88" s="96"/>
    </row>
    <row r="89" spans="2:14" x14ac:dyDescent="0.3">
      <c r="B89" s="614"/>
      <c r="C89" s="662"/>
      <c r="D89" s="662"/>
      <c r="E89" s="662"/>
      <c r="F89" s="662"/>
      <c r="G89" s="662"/>
      <c r="H89" s="663"/>
      <c r="I89" s="617"/>
      <c r="K89" s="96"/>
    </row>
    <row r="90" spans="2:14" ht="89.25" customHeight="1" x14ac:dyDescent="0.3">
      <c r="B90" s="620" t="s">
        <v>566</v>
      </c>
      <c r="C90" s="664"/>
      <c r="D90" s="913" t="s">
        <v>672</v>
      </c>
      <c r="E90" s="913"/>
      <c r="F90" s="913"/>
      <c r="G90" s="913"/>
      <c r="H90" s="934"/>
      <c r="I90" s="619" t="s">
        <v>300</v>
      </c>
      <c r="J90" s="96"/>
      <c r="K90" s="96"/>
    </row>
    <row r="91" spans="2:14" x14ac:dyDescent="0.3">
      <c r="B91" s="665"/>
      <c r="C91" s="666"/>
      <c r="D91" s="667"/>
      <c r="E91" s="667"/>
      <c r="F91" s="662"/>
      <c r="G91" s="662"/>
      <c r="H91" s="663"/>
      <c r="I91" s="619"/>
      <c r="J91" s="96"/>
    </row>
    <row r="92" spans="2:14" ht="45" customHeight="1" x14ac:dyDescent="0.3">
      <c r="B92" s="620" t="s">
        <v>567</v>
      </c>
      <c r="C92" s="668" t="str">
        <f>IF(AND(G67&gt;=0.7,OR(C90="Passed",C90="Passed with Conditions"),C23&gt;=13,C32&gt;=11,C42&gt;=8,C45&gt;=8,C48&gt;=6),"Sound","Not Sound")</f>
        <v>Not Sound</v>
      </c>
      <c r="D92" s="913" t="s">
        <v>584</v>
      </c>
      <c r="E92" s="913"/>
      <c r="F92" s="913"/>
      <c r="G92" s="913"/>
      <c r="H92" s="934"/>
      <c r="I92" s="619" t="s">
        <v>301</v>
      </c>
      <c r="J92" s="96"/>
    </row>
    <row r="93" spans="2:14" x14ac:dyDescent="0.3">
      <c r="B93" s="614"/>
      <c r="C93" s="662"/>
      <c r="D93" s="662"/>
      <c r="E93" s="662"/>
      <c r="F93" s="662"/>
      <c r="G93" s="662"/>
      <c r="H93" s="663"/>
      <c r="I93" s="617"/>
    </row>
    <row r="94" spans="2:14" ht="16.2" x14ac:dyDescent="0.3">
      <c r="B94" s="613" t="s">
        <v>568</v>
      </c>
      <c r="C94" s="662"/>
      <c r="D94" s="662"/>
      <c r="E94" s="662"/>
      <c r="F94" s="662"/>
      <c r="G94" s="662"/>
      <c r="H94" s="663"/>
      <c r="I94" s="617"/>
    </row>
    <row r="95" spans="2:14" ht="157.5" customHeight="1" x14ac:dyDescent="0.3">
      <c r="B95" s="935"/>
      <c r="C95" s="936"/>
      <c r="D95" s="936"/>
      <c r="E95" s="936"/>
      <c r="F95" s="936"/>
      <c r="G95" s="936"/>
      <c r="H95" s="937"/>
      <c r="I95" s="619" t="s">
        <v>569</v>
      </c>
    </row>
    <row r="96" spans="2:14" x14ac:dyDescent="0.3">
      <c r="B96" s="608"/>
      <c r="H96" s="609"/>
      <c r="I96" s="617"/>
    </row>
    <row r="97" spans="2:9" ht="16.2" x14ac:dyDescent="0.3">
      <c r="B97" s="613" t="s">
        <v>570</v>
      </c>
      <c r="C97" s="617"/>
      <c r="D97" s="617"/>
      <c r="E97" s="617"/>
      <c r="F97" s="617"/>
      <c r="G97" s="617"/>
      <c r="H97" s="628"/>
      <c r="I97" s="617"/>
    </row>
    <row r="98" spans="2:9" ht="157.5" customHeight="1" x14ac:dyDescent="0.3">
      <c r="B98" s="938"/>
      <c r="C98" s="939"/>
      <c r="D98" s="939"/>
      <c r="E98" s="939"/>
      <c r="F98" s="939"/>
      <c r="G98" s="939"/>
      <c r="H98" s="940"/>
      <c r="I98" s="619" t="s">
        <v>571</v>
      </c>
    </row>
    <row r="99" spans="2:9" x14ac:dyDescent="0.3">
      <c r="B99" s="616"/>
      <c r="C99" s="617"/>
      <c r="D99" s="617"/>
      <c r="E99" s="617"/>
      <c r="F99" s="617"/>
      <c r="G99" s="617"/>
      <c r="H99" s="628"/>
      <c r="I99" s="669"/>
    </row>
    <row r="100" spans="2:9" ht="16.2" x14ac:dyDescent="0.3">
      <c r="B100" s="613" t="s">
        <v>302</v>
      </c>
      <c r="C100" s="617"/>
      <c r="D100" s="617"/>
      <c r="E100" s="617"/>
      <c r="F100" s="617"/>
      <c r="G100" s="617"/>
      <c r="H100" s="628"/>
      <c r="I100" s="669"/>
    </row>
    <row r="101" spans="2:9" ht="51" customHeight="1" x14ac:dyDescent="0.3">
      <c r="B101" s="941" t="s">
        <v>351</v>
      </c>
      <c r="C101" s="942"/>
      <c r="D101" s="942"/>
      <c r="E101" s="942"/>
      <c r="F101" s="942"/>
      <c r="G101" s="942"/>
      <c r="H101" s="943"/>
      <c r="I101" s="669"/>
    </row>
    <row r="102" spans="2:9" x14ac:dyDescent="0.3">
      <c r="B102" s="616"/>
      <c r="C102" s="617"/>
      <c r="D102" s="617"/>
      <c r="E102" s="617"/>
      <c r="F102" s="617"/>
      <c r="G102" s="617"/>
      <c r="H102" s="628"/>
      <c r="I102" s="670"/>
    </row>
    <row r="103" spans="2:9" ht="16.2" x14ac:dyDescent="0.3">
      <c r="B103" s="613" t="s">
        <v>307</v>
      </c>
      <c r="C103" s="617"/>
      <c r="D103" s="617"/>
      <c r="E103" s="617"/>
      <c r="F103" s="617"/>
      <c r="G103" s="617"/>
      <c r="H103" s="628"/>
      <c r="I103" s="670"/>
    </row>
    <row r="104" spans="2:9" x14ac:dyDescent="0.3">
      <c r="B104" s="616"/>
      <c r="C104" s="617"/>
      <c r="D104" s="617"/>
      <c r="E104" s="617"/>
      <c r="F104" s="617"/>
      <c r="G104" s="617"/>
      <c r="H104" s="628"/>
      <c r="I104" s="670"/>
    </row>
    <row r="105" spans="2:9" x14ac:dyDescent="0.3">
      <c r="B105" s="616" t="s">
        <v>303</v>
      </c>
      <c r="C105" s="944"/>
      <c r="D105" s="945"/>
      <c r="E105" s="671"/>
      <c r="F105" s="671"/>
      <c r="G105" s="617"/>
      <c r="H105" s="628"/>
      <c r="I105" s="670"/>
    </row>
    <row r="106" spans="2:9" x14ac:dyDescent="0.3">
      <c r="B106" s="616" t="s">
        <v>227</v>
      </c>
      <c r="C106" s="949"/>
      <c r="D106" s="949"/>
      <c r="E106" s="672" t="s">
        <v>304</v>
      </c>
      <c r="F106" s="673"/>
      <c r="G106" s="617"/>
      <c r="H106" s="628"/>
      <c r="I106" s="670"/>
    </row>
    <row r="107" spans="2:9" x14ac:dyDescent="0.3">
      <c r="B107" s="616" t="s">
        <v>226</v>
      </c>
      <c r="C107" s="944"/>
      <c r="D107" s="950"/>
      <c r="E107" s="950"/>
      <c r="F107" s="945"/>
      <c r="G107" s="617"/>
      <c r="H107" s="628"/>
      <c r="I107" s="670"/>
    </row>
    <row r="108" spans="2:9" x14ac:dyDescent="0.3">
      <c r="B108" s="616"/>
      <c r="C108" s="617"/>
      <c r="D108" s="617"/>
      <c r="E108" s="617"/>
      <c r="F108" s="617"/>
      <c r="G108" s="617"/>
      <c r="H108" s="628"/>
      <c r="I108" s="670"/>
    </row>
    <row r="109" spans="2:9" x14ac:dyDescent="0.3">
      <c r="B109" s="616" t="s">
        <v>305</v>
      </c>
      <c r="C109" s="617"/>
      <c r="D109" s="617"/>
      <c r="E109" s="617"/>
      <c r="F109" s="617"/>
      <c r="G109" s="617"/>
      <c r="H109" s="628"/>
      <c r="I109" s="670"/>
    </row>
    <row r="110" spans="2:9" x14ac:dyDescent="0.3">
      <c r="B110" s="616"/>
      <c r="C110" s="617"/>
      <c r="D110" s="617"/>
      <c r="E110" s="617"/>
      <c r="F110" s="617"/>
      <c r="G110" s="617"/>
      <c r="H110" s="628"/>
      <c r="I110" s="670"/>
    </row>
    <row r="111" spans="2:9" x14ac:dyDescent="0.3">
      <c r="B111" s="616" t="s">
        <v>228</v>
      </c>
      <c r="C111" s="944"/>
      <c r="D111" s="950"/>
      <c r="E111" s="950"/>
      <c r="F111" s="945"/>
      <c r="G111" s="617"/>
      <c r="H111" s="628"/>
      <c r="I111" s="670"/>
    </row>
    <row r="112" spans="2:9" x14ac:dyDescent="0.3">
      <c r="B112" s="616" t="s">
        <v>225</v>
      </c>
      <c r="C112" s="932"/>
      <c r="D112" s="933"/>
      <c r="E112" s="617"/>
      <c r="F112" s="617"/>
      <c r="G112" s="617"/>
      <c r="H112" s="628"/>
      <c r="I112" s="670"/>
    </row>
    <row r="113" spans="2:8" ht="16.2" thickBot="1" x14ac:dyDescent="0.35">
      <c r="B113" s="608"/>
      <c r="H113" s="674" t="str">
        <f ca="1">"© Salix "&amp;YEAR(NOW())</f>
        <v>© Salix 2021</v>
      </c>
    </row>
    <row r="114" spans="2:8" ht="16.2" thickBot="1" x14ac:dyDescent="0.35">
      <c r="B114" s="675"/>
      <c r="C114" s="676"/>
      <c r="D114" s="676"/>
      <c r="E114" s="676"/>
      <c r="F114" s="676"/>
      <c r="G114" s="676"/>
      <c r="H114" s="677"/>
    </row>
  </sheetData>
  <sheetProtection algorithmName="SHA-512" hashValue="8dnOubhhSCK/T6+Oyeo5Boi38GRjs1dXE7EibqtDSwCJTkBURSG7mpOE5C5v7qsSc8CmzrwO1iIzu5rAfksulQ==" saltValue="ymhuNIJZkQdxZ+I4G5zH0Q==" spinCount="100000" sheet="1" objects="1" scenarios="1" selectLockedCells="1"/>
  <mergeCells count="85">
    <mergeCell ref="B5:H5"/>
    <mergeCell ref="C8:H8"/>
    <mergeCell ref="I8:I10"/>
    <mergeCell ref="C10:H10"/>
    <mergeCell ref="I13:I14"/>
    <mergeCell ref="B14:B15"/>
    <mergeCell ref="D14:H14"/>
    <mergeCell ref="D15:H15"/>
    <mergeCell ref="B17:B18"/>
    <mergeCell ref="D17:H17"/>
    <mergeCell ref="I17:I18"/>
    <mergeCell ref="D18:H18"/>
    <mergeCell ref="B20:B21"/>
    <mergeCell ref="D20:H20"/>
    <mergeCell ref="D21:H21"/>
    <mergeCell ref="D38:H38"/>
    <mergeCell ref="B23:B24"/>
    <mergeCell ref="D23:H23"/>
    <mergeCell ref="I23:I24"/>
    <mergeCell ref="D24:H24"/>
    <mergeCell ref="B26:B27"/>
    <mergeCell ref="D26:H26"/>
    <mergeCell ref="D27:H27"/>
    <mergeCell ref="E29:F29"/>
    <mergeCell ref="G29:H29"/>
    <mergeCell ref="D32:H32"/>
    <mergeCell ref="D34:H34"/>
    <mergeCell ref="D36:H36"/>
    <mergeCell ref="D39:H40"/>
    <mergeCell ref="B40:C40"/>
    <mergeCell ref="B41:H41"/>
    <mergeCell ref="B42:B43"/>
    <mergeCell ref="D42:H42"/>
    <mergeCell ref="D43:H43"/>
    <mergeCell ref="I54:I55"/>
    <mergeCell ref="D55:H55"/>
    <mergeCell ref="B44:H44"/>
    <mergeCell ref="B45:B46"/>
    <mergeCell ref="D45:H45"/>
    <mergeCell ref="D46:H46"/>
    <mergeCell ref="B47:H47"/>
    <mergeCell ref="B48:B49"/>
    <mergeCell ref="D48:H48"/>
    <mergeCell ref="D49:H49"/>
    <mergeCell ref="B60:B61"/>
    <mergeCell ref="D60:H60"/>
    <mergeCell ref="D61:H61"/>
    <mergeCell ref="E51:F51"/>
    <mergeCell ref="G51:H51"/>
    <mergeCell ref="B53:H53"/>
    <mergeCell ref="B54:B55"/>
    <mergeCell ref="D54:H54"/>
    <mergeCell ref="B56:H56"/>
    <mergeCell ref="B57:B58"/>
    <mergeCell ref="D57:H57"/>
    <mergeCell ref="D58:H58"/>
    <mergeCell ref="B59:H59"/>
    <mergeCell ref="B81:B82"/>
    <mergeCell ref="C81:C82"/>
    <mergeCell ref="D81:H82"/>
    <mergeCell ref="I78:I79"/>
    <mergeCell ref="B62:H62"/>
    <mergeCell ref="B63:B64"/>
    <mergeCell ref="D63:H63"/>
    <mergeCell ref="D64:H64"/>
    <mergeCell ref="E66:F66"/>
    <mergeCell ref="G66:H66"/>
    <mergeCell ref="E67:F67"/>
    <mergeCell ref="G67:H67"/>
    <mergeCell ref="B78:B79"/>
    <mergeCell ref="C78:C79"/>
    <mergeCell ref="D78:H79"/>
    <mergeCell ref="I81:I82"/>
    <mergeCell ref="D84:H84"/>
    <mergeCell ref="C106:D106"/>
    <mergeCell ref="C107:F107"/>
    <mergeCell ref="C111:F111"/>
    <mergeCell ref="D86:H86"/>
    <mergeCell ref="C112:D112"/>
    <mergeCell ref="D90:H90"/>
    <mergeCell ref="D92:H92"/>
    <mergeCell ref="B95:H95"/>
    <mergeCell ref="B98:H98"/>
    <mergeCell ref="B101:H101"/>
    <mergeCell ref="C105:D105"/>
  </mergeCells>
  <conditionalFormatting sqref="D23">
    <cfRule type="cellIs" dxfId="16" priority="17" stopIfTrue="1" operator="lessThanOrEqual">
      <formula>12</formula>
    </cfRule>
  </conditionalFormatting>
  <conditionalFormatting sqref="D23">
    <cfRule type="cellIs" dxfId="15" priority="16" stopIfTrue="1" operator="lessThanOrEqual">
      <formula>12</formula>
    </cfRule>
  </conditionalFormatting>
  <conditionalFormatting sqref="C23">
    <cfRule type="cellIs" dxfId="14" priority="15" stopIfTrue="1" operator="lessThanOrEqual">
      <formula>12</formula>
    </cfRule>
  </conditionalFormatting>
  <conditionalFormatting sqref="D42 D45">
    <cfRule type="cellIs" dxfId="13" priority="14" stopIfTrue="1" operator="lessThanOrEqual">
      <formula>7</formula>
    </cfRule>
  </conditionalFormatting>
  <conditionalFormatting sqref="D48">
    <cfRule type="cellIs" dxfId="12" priority="13" stopIfTrue="1" operator="lessThanOrEqual">
      <formula>5</formula>
    </cfRule>
  </conditionalFormatting>
  <conditionalFormatting sqref="D32">
    <cfRule type="cellIs" dxfId="11" priority="12" stopIfTrue="1" operator="lessThanOrEqual">
      <formula>10</formula>
    </cfRule>
  </conditionalFormatting>
  <conditionalFormatting sqref="D48">
    <cfRule type="cellIs" dxfId="10" priority="11" stopIfTrue="1" operator="lessThanOrEqual">
      <formula>5</formula>
    </cfRule>
  </conditionalFormatting>
  <conditionalFormatting sqref="D32">
    <cfRule type="cellIs" dxfId="9" priority="10" stopIfTrue="1" operator="lessThanOrEqual">
      <formula>10</formula>
    </cfRule>
  </conditionalFormatting>
  <conditionalFormatting sqref="C42 C45">
    <cfRule type="cellIs" dxfId="8" priority="9" stopIfTrue="1" operator="lessThanOrEqual">
      <formula>7</formula>
    </cfRule>
  </conditionalFormatting>
  <conditionalFormatting sqref="C48">
    <cfRule type="cellIs" dxfId="7" priority="8" stopIfTrue="1" operator="lessThanOrEqual">
      <formula>5</formula>
    </cfRule>
  </conditionalFormatting>
  <conditionalFormatting sqref="C32">
    <cfRule type="cellIs" dxfId="6" priority="7" stopIfTrue="1" operator="lessThanOrEqual">
      <formula>10</formula>
    </cfRule>
  </conditionalFormatting>
  <conditionalFormatting sqref="C42 C45">
    <cfRule type="cellIs" dxfId="5" priority="6" stopIfTrue="1" operator="lessThanOrEqual">
      <formula>7</formula>
    </cfRule>
  </conditionalFormatting>
  <conditionalFormatting sqref="C48">
    <cfRule type="cellIs" dxfId="4" priority="5" stopIfTrue="1" operator="lessThanOrEqual">
      <formula>5</formula>
    </cfRule>
  </conditionalFormatting>
  <conditionalFormatting sqref="C32">
    <cfRule type="cellIs" dxfId="3" priority="4" stopIfTrue="1" operator="lessThanOrEqual">
      <formula>10</formula>
    </cfRule>
  </conditionalFormatting>
  <conditionalFormatting sqref="C90">
    <cfRule type="containsText" dxfId="2" priority="2" stopIfTrue="1" operator="containsText" text="Passed">
      <formula>NOT(ISERROR(SEARCH("Passed",C90)))</formula>
    </cfRule>
    <cfRule type="containsText" dxfId="1" priority="3" stopIfTrue="1" operator="containsText" text="Requires">
      <formula>NOT(ISERROR(SEARCH("Requires",C90)))</formula>
    </cfRule>
  </conditionalFormatting>
  <conditionalFormatting sqref="C90">
    <cfRule type="containsText" dxfId="0" priority="1" stopIfTrue="1" operator="containsText" text="supported">
      <formula>NOT(ISERROR(SEARCH("supported",C90)))</formula>
    </cfRule>
  </conditionalFormatting>
  <dataValidations count="7">
    <dataValidation type="list" allowBlank="1" showInputMessage="1" showErrorMessage="1" sqref="C90" xr:uid="{F9F26D0C-5206-4D16-A7A3-DBC184139AF5}">
      <formula1>"Passed,Passed with Conditions,Project can be supported with conditions, Requires Improvement"</formula1>
    </dataValidation>
    <dataValidation type="whole" allowBlank="1" showInputMessage="1" showErrorMessage="1" sqref="C23 C25" xr:uid="{497280FD-13A6-495C-9D7C-345DF58EFE00}">
      <formula1>0</formula1>
      <formula2>25</formula2>
    </dataValidation>
    <dataValidation type="whole" allowBlank="1" showInputMessage="1" showErrorMessage="1" sqref="C34 C22 C60 C48 C26 C63" xr:uid="{84D574F7-6E23-4337-BA82-F7EB8DED215E}">
      <formula1>0</formula1>
      <formula2>10</formula2>
    </dataValidation>
    <dataValidation type="whole" allowBlank="1" showInputMessage="1" showErrorMessage="1" sqref="C45 C42 C19:C20 C17 C57 C54" xr:uid="{8BF512ED-0BC8-4486-9A6B-1DA8CA36BA7F}">
      <formula1>0</formula1>
      <formula2>15</formula2>
    </dataValidation>
    <dataValidation type="whole" allowBlank="1" showInputMessage="1" showErrorMessage="1" errorTitle="Entry out of range" sqref="C14:C16 C18 C21 C24 C27 C33 C35 C37 C39 C43 C46 C49 C55 C58 C61 C64" xr:uid="{48D08F62-5A34-43EB-A2D1-606715016213}">
      <formula1>0</formula1>
      <formula2>15</formula2>
    </dataValidation>
    <dataValidation type="whole" allowBlank="1" showInputMessage="1" showErrorMessage="1" sqref="C32" xr:uid="{5E58FE09-917C-47E1-838F-F79DB05D7858}">
      <formula1>0</formula1>
      <formula2>20</formula2>
    </dataValidation>
    <dataValidation type="whole" allowBlank="1" showInputMessage="1" showErrorMessage="1" sqref="C36 C38" xr:uid="{689508AE-D1DD-4FD4-B170-BD050F60B77F}">
      <formula1>0</formula1>
      <formula2>5</formula2>
    </dataValidation>
  </dataValidations>
  <pageMargins left="0.7" right="0.7" top="0.75" bottom="0.75" header="0.3" footer="0.3"/>
  <pageSetup paperSize="9" scale="41" orientation="portrait" horizontalDpi="4294967294" verticalDpi="0" r:id="rId1"/>
  <rowBreaks count="1" manualBreakCount="1">
    <brk id="68" min="1" max="7"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7EE57-6F1F-4B4B-BE3F-1F2FDF56E8CA}">
  <sheetPr codeName="Sheet23">
    <tabColor rgb="FF2DAE76"/>
  </sheetPr>
  <dimension ref="A1:GA246"/>
  <sheetViews>
    <sheetView showGridLines="0" showRowColHeaders="0" zoomScaleNormal="100" workbookViewId="0">
      <selection activeCell="B2" sqref="B2"/>
    </sheetView>
  </sheetViews>
  <sheetFormatPr defaultColWidth="9.109375" defaultRowHeight="27" customHeight="1" x14ac:dyDescent="0.25"/>
  <cols>
    <col min="1" max="1" width="3.5546875" style="1" customWidth="1"/>
    <col min="2" max="2" width="30.5546875" style="27" customWidth="1"/>
    <col min="3" max="3" width="56.44140625" style="26" bestFit="1" customWidth="1"/>
    <col min="4" max="4" width="26.44140625" style="26" customWidth="1"/>
    <col min="5" max="5" width="5.5546875" style="29" customWidth="1"/>
    <col min="6" max="6" width="22.109375" style="28" customWidth="1"/>
    <col min="7" max="7" width="22.109375" style="30" customWidth="1"/>
    <col min="8" max="8" width="15.88671875" style="30" customWidth="1"/>
    <col min="9" max="9" width="26.88671875" style="28" customWidth="1"/>
    <col min="10" max="10" width="33.109375" style="28" hidden="1" customWidth="1"/>
    <col min="11" max="11" width="9.109375" style="28" hidden="1" customWidth="1"/>
    <col min="12" max="12" width="24.44140625" style="28" hidden="1" customWidth="1"/>
    <col min="13" max="14" width="9.109375" style="28" hidden="1" customWidth="1"/>
    <col min="15" max="15" width="11" style="28" hidden="1" customWidth="1"/>
    <col min="16" max="16" width="19.44140625" style="28" hidden="1" customWidth="1"/>
    <col min="17" max="17" width="18" style="28" hidden="1" customWidth="1"/>
    <col min="18" max="28" width="9.109375" style="28" hidden="1" customWidth="1"/>
    <col min="29" max="29" width="25.44140625" style="28" hidden="1" customWidth="1"/>
    <col min="30" max="30" width="26.44140625" style="28" hidden="1" customWidth="1"/>
    <col min="31" max="31" width="18.44140625" style="28" hidden="1" customWidth="1"/>
    <col min="32" max="34" width="9.109375" style="28" customWidth="1"/>
    <col min="35" max="16384" width="9.109375" style="28"/>
  </cols>
  <sheetData>
    <row r="1" spans="1:183" s="4" customFormat="1" ht="13.5" customHeight="1" thickBot="1" x14ac:dyDescent="0.3">
      <c r="A1" s="1"/>
      <c r="B1" s="358"/>
      <c r="C1" s="359"/>
      <c r="D1" s="359"/>
      <c r="E1" s="2"/>
      <c r="F1" s="10"/>
      <c r="G1" s="11"/>
      <c r="H1" s="11"/>
      <c r="I1" s="1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s="4" customFormat="1" ht="75.75" customHeight="1" thickBot="1" x14ac:dyDescent="0.3">
      <c r="A2" s="1"/>
      <c r="B2" s="454" t="s">
        <v>487</v>
      </c>
      <c r="C2" s="363"/>
      <c r="D2" s="364"/>
      <c r="E2" s="2"/>
      <c r="F2" s="15"/>
      <c r="G2" s="16"/>
      <c r="H2" s="17"/>
      <c r="I2" s="17"/>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s="4" customFormat="1" ht="50.25" customHeight="1" thickBot="1" x14ac:dyDescent="0.3">
      <c r="A3" s="1"/>
      <c r="B3" s="1011" t="s">
        <v>634</v>
      </c>
      <c r="C3" s="1012"/>
      <c r="D3" s="1013"/>
      <c r="E3" s="2"/>
      <c r="F3" s="15"/>
      <c r="G3" s="16"/>
      <c r="H3" s="17"/>
      <c r="I3" s="17"/>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s="8" customFormat="1" ht="33" customHeight="1" thickBot="1" x14ac:dyDescent="0.3">
      <c r="A4" s="6"/>
      <c r="B4" s="554" t="s">
        <v>34</v>
      </c>
      <c r="C4" s="555" t="s">
        <v>35</v>
      </c>
      <c r="D4" s="556" t="s">
        <v>36</v>
      </c>
      <c r="E4" s="5"/>
      <c r="F4" s="15"/>
      <c r="G4" s="16"/>
      <c r="H4" s="17"/>
      <c r="I4" s="17"/>
      <c r="J4" s="1"/>
      <c r="K4" s="6"/>
      <c r="L4" s="1"/>
      <c r="M4" s="1"/>
      <c r="N4" s="1"/>
      <c r="O4" s="1"/>
      <c r="P4" s="1"/>
      <c r="Q4" s="73"/>
      <c r="R4" s="73"/>
      <c r="S4" s="73"/>
      <c r="T4" s="73"/>
      <c r="U4" s="73"/>
      <c r="V4" s="73"/>
      <c r="W4" s="73"/>
      <c r="X4" s="73"/>
      <c r="Y4" s="73"/>
      <c r="Z4" s="73"/>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row>
    <row r="5" spans="1:183" s="4" customFormat="1" ht="27" customHeight="1" thickBot="1" x14ac:dyDescent="0.3">
      <c r="A5" s="1"/>
      <c r="B5" s="540" t="s">
        <v>74</v>
      </c>
      <c r="C5" s="540" t="s">
        <v>75</v>
      </c>
      <c r="D5" s="541">
        <v>7.2</v>
      </c>
      <c r="E5" s="2"/>
      <c r="F5" s="15"/>
      <c r="G5" s="18"/>
      <c r="H5" s="17"/>
      <c r="I5" s="19"/>
      <c r="J5" s="1"/>
      <c r="K5" s="1"/>
      <c r="L5" s="1"/>
      <c r="M5" s="1"/>
      <c r="N5" s="1"/>
      <c r="O5" s="1"/>
      <c r="P5" s="1"/>
      <c r="Q5" s="1"/>
      <c r="R5" s="1"/>
      <c r="S5" s="1"/>
      <c r="T5" s="1"/>
      <c r="U5" s="1"/>
      <c r="V5" s="1"/>
      <c r="W5" s="1"/>
      <c r="X5" s="1"/>
      <c r="Y5" s="1"/>
      <c r="Z5" s="1"/>
      <c r="AA5" s="1"/>
      <c r="AB5" s="1"/>
      <c r="AC5" s="73"/>
      <c r="AD5" s="73"/>
      <c r="AE5" s="73"/>
      <c r="AF5" s="73"/>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4" customFormat="1" ht="27" customHeight="1" x14ac:dyDescent="0.25">
      <c r="A6" s="1"/>
      <c r="B6" s="542" t="s">
        <v>147</v>
      </c>
      <c r="C6" s="543" t="s">
        <v>148</v>
      </c>
      <c r="D6" s="544">
        <v>20</v>
      </c>
      <c r="E6" s="2"/>
      <c r="F6" s="15"/>
      <c r="G6" s="18"/>
      <c r="H6" s="20"/>
      <c r="I6" s="19"/>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row>
    <row r="7" spans="1:183" s="4" customFormat="1" ht="27" customHeight="1" x14ac:dyDescent="0.25">
      <c r="A7" s="1"/>
      <c r="B7" s="421" t="s">
        <v>43</v>
      </c>
      <c r="C7" s="545" t="s">
        <v>149</v>
      </c>
      <c r="D7" s="546">
        <v>10</v>
      </c>
      <c r="E7" s="2"/>
      <c r="F7" s="15"/>
      <c r="G7" s="18"/>
      <c r="H7" s="20"/>
      <c r="I7" s="19"/>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row>
    <row r="8" spans="1:183" s="4" customFormat="1" ht="27" customHeight="1" x14ac:dyDescent="0.25">
      <c r="A8" s="1"/>
      <c r="B8" s="421" t="s">
        <v>43</v>
      </c>
      <c r="C8" s="547" t="s">
        <v>150</v>
      </c>
      <c r="D8" s="546">
        <v>11.4</v>
      </c>
      <c r="E8" s="2"/>
      <c r="F8" s="15"/>
      <c r="G8" s="18"/>
      <c r="H8" s="20"/>
      <c r="I8" s="19"/>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row>
    <row r="9" spans="1:183" s="4" customFormat="1" ht="27" customHeight="1" x14ac:dyDescent="0.25">
      <c r="A9" s="1"/>
      <c r="B9" s="421" t="s">
        <v>43</v>
      </c>
      <c r="C9" s="547" t="s">
        <v>151</v>
      </c>
      <c r="D9" s="546">
        <v>20</v>
      </c>
      <c r="E9" s="2"/>
      <c r="F9" s="15"/>
      <c r="G9" s="18"/>
      <c r="H9" s="20"/>
      <c r="I9" s="19"/>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row>
    <row r="10" spans="1:183" s="4" customFormat="1" ht="27" customHeight="1" x14ac:dyDescent="0.25">
      <c r="A10" s="1"/>
      <c r="B10" s="421" t="s">
        <v>43</v>
      </c>
      <c r="C10" s="545" t="s">
        <v>152</v>
      </c>
      <c r="D10" s="546">
        <v>20</v>
      </c>
      <c r="E10" s="2"/>
      <c r="F10" s="15"/>
      <c r="G10" s="18"/>
      <c r="H10" s="20"/>
      <c r="I10" s="19"/>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row>
    <row r="11" spans="1:183" s="4" customFormat="1" ht="27" customHeight="1" x14ac:dyDescent="0.25">
      <c r="A11" s="1"/>
      <c r="B11" s="421" t="s">
        <v>43</v>
      </c>
      <c r="C11" s="547" t="s">
        <v>153</v>
      </c>
      <c r="D11" s="546">
        <v>20</v>
      </c>
      <c r="E11" s="2"/>
      <c r="F11" s="15"/>
      <c r="G11" s="18"/>
      <c r="H11" s="20"/>
      <c r="I11" s="19"/>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row>
    <row r="12" spans="1:183" s="4" customFormat="1" ht="27" customHeight="1" x14ac:dyDescent="0.25">
      <c r="A12" s="1"/>
      <c r="B12" s="421" t="s">
        <v>43</v>
      </c>
      <c r="C12" s="545" t="s">
        <v>154</v>
      </c>
      <c r="D12" s="546">
        <v>20</v>
      </c>
      <c r="E12" s="2"/>
      <c r="F12" s="15"/>
      <c r="G12" s="18"/>
      <c r="H12" s="20"/>
      <c r="I12" s="19"/>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row>
    <row r="13" spans="1:183" s="4" customFormat="1" ht="27" customHeight="1" x14ac:dyDescent="0.25">
      <c r="A13" s="1"/>
      <c r="B13" s="421" t="s">
        <v>43</v>
      </c>
      <c r="C13" s="545" t="s">
        <v>155</v>
      </c>
      <c r="D13" s="546">
        <v>10</v>
      </c>
      <c r="E13" s="2"/>
      <c r="F13" s="15"/>
      <c r="G13" s="18"/>
      <c r="H13" s="20"/>
      <c r="I13" s="19"/>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row>
    <row r="14" spans="1:183" s="4" customFormat="1" ht="27" customHeight="1" x14ac:dyDescent="0.25">
      <c r="A14" s="1"/>
      <c r="B14" s="421" t="s">
        <v>43</v>
      </c>
      <c r="C14" s="545" t="s">
        <v>156</v>
      </c>
      <c r="D14" s="546">
        <v>20</v>
      </c>
      <c r="E14" s="2"/>
      <c r="F14" s="15"/>
      <c r="G14" s="18"/>
      <c r="H14" s="20"/>
      <c r="I14" s="1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row>
    <row r="15" spans="1:183" s="4" customFormat="1" ht="27" customHeight="1" x14ac:dyDescent="0.25">
      <c r="A15" s="1"/>
      <c r="B15" s="421" t="s">
        <v>43</v>
      </c>
      <c r="C15" s="545" t="s">
        <v>157</v>
      </c>
      <c r="D15" s="546">
        <v>10</v>
      </c>
      <c r="E15" s="2"/>
      <c r="F15" s="15"/>
      <c r="G15" s="18"/>
      <c r="H15" s="20"/>
      <c r="I15" s="1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row>
    <row r="16" spans="1:183" s="14" customFormat="1" ht="27" customHeight="1" x14ac:dyDescent="0.25">
      <c r="A16" s="12"/>
      <c r="B16" s="421" t="s">
        <v>43</v>
      </c>
      <c r="C16" s="421" t="s">
        <v>158</v>
      </c>
      <c r="D16" s="546">
        <v>20</v>
      </c>
      <c r="E16" s="9"/>
      <c r="F16" s="15"/>
      <c r="G16" s="18"/>
      <c r="H16" s="20"/>
      <c r="I16" s="19"/>
      <c r="J16" s="1"/>
      <c r="K16" s="1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row>
    <row r="17" spans="1:183" s="4" customFormat="1" ht="27" customHeight="1" thickBot="1" x14ac:dyDescent="0.3">
      <c r="A17" s="1"/>
      <c r="B17" s="548" t="s">
        <v>43</v>
      </c>
      <c r="C17" s="549" t="s">
        <v>159</v>
      </c>
      <c r="D17" s="550">
        <v>10</v>
      </c>
      <c r="E17" s="2"/>
      <c r="F17" s="15"/>
      <c r="G17" s="18"/>
      <c r="H17" s="20"/>
      <c r="I17" s="19"/>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row>
    <row r="18" spans="1:183" s="4" customFormat="1" ht="27" customHeight="1" thickBot="1" x14ac:dyDescent="0.3">
      <c r="A18" s="1"/>
      <c r="B18" s="451"/>
      <c r="C18" s="452"/>
      <c r="D18" s="453" t="str">
        <f ca="1">"© Salix "&amp;YEAR(NOW())</f>
        <v>© Salix 2021</v>
      </c>
      <c r="E18" s="2"/>
      <c r="F18" s="15"/>
      <c r="G18" s="18"/>
      <c r="H18" s="20"/>
      <c r="I18" s="19"/>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row>
    <row r="19" spans="1:183" s="4" customFormat="1" ht="27" customHeight="1" thickBot="1" x14ac:dyDescent="0.3">
      <c r="A19" s="1"/>
      <c r="B19" s="551"/>
      <c r="C19" s="552"/>
      <c r="D19" s="553"/>
      <c r="E19" s="2"/>
      <c r="F19" s="1"/>
      <c r="G19" s="18"/>
      <c r="H19" s="20"/>
      <c r="I19" s="19"/>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row>
    <row r="20" spans="1:183" s="4" customFormat="1" ht="27" customHeight="1" x14ac:dyDescent="0.25">
      <c r="A20" s="1"/>
      <c r="B20" s="24"/>
      <c r="C20" s="25"/>
      <c r="D20" s="25"/>
      <c r="E20" s="2"/>
      <c r="F20" s="1"/>
      <c r="G20" s="18"/>
      <c r="H20" s="20"/>
      <c r="I20" s="1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row>
    <row r="21" spans="1:183" s="4" customFormat="1" ht="27" customHeight="1" x14ac:dyDescent="0.25">
      <c r="A21" s="1"/>
      <c r="B21" s="24"/>
      <c r="C21" s="25"/>
      <c r="D21" s="25"/>
      <c r="E21" s="2"/>
      <c r="F21" s="1"/>
      <c r="G21" s="18"/>
      <c r="H21" s="20"/>
      <c r="I21" s="19"/>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row>
    <row r="22" spans="1:183" s="4" customFormat="1" ht="27" customHeight="1" x14ac:dyDescent="0.25">
      <c r="A22" s="1"/>
      <c r="B22" s="24"/>
      <c r="C22" s="25"/>
      <c r="D22" s="25"/>
      <c r="E22" s="2"/>
      <c r="F22" s="1"/>
      <c r="G22" s="18"/>
      <c r="H22" s="20"/>
      <c r="I22" s="19"/>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row>
    <row r="23" spans="1:183" s="4" customFormat="1" ht="27" customHeight="1" x14ac:dyDescent="0.25">
      <c r="A23" s="1"/>
      <c r="B23" s="24"/>
      <c r="C23" s="25"/>
      <c r="D23" s="25"/>
      <c r="E23" s="2"/>
      <c r="F23" s="1"/>
      <c r="G23" s="18"/>
      <c r="H23" s="20"/>
      <c r="I23" s="19"/>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row>
    <row r="24" spans="1:183" s="4" customFormat="1" ht="27" customHeight="1" x14ac:dyDescent="0.25">
      <c r="A24" s="1"/>
      <c r="B24" s="24"/>
      <c r="C24" s="25"/>
      <c r="D24" s="25"/>
      <c r="E24" s="2"/>
      <c r="F24" s="1"/>
      <c r="G24" s="18"/>
      <c r="H24" s="20"/>
      <c r="I24" s="19"/>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row>
    <row r="25" spans="1:183" s="4" customFormat="1" ht="27" customHeight="1" x14ac:dyDescent="0.25">
      <c r="A25" s="1"/>
      <c r="B25" s="24"/>
      <c r="C25" s="25"/>
      <c r="D25" s="25"/>
      <c r="E25" s="2"/>
      <c r="F25" s="1"/>
      <c r="G25" s="18"/>
      <c r="H25" s="20"/>
      <c r="I25" s="19"/>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row>
    <row r="26" spans="1:183" s="4" customFormat="1" ht="27" customHeight="1" x14ac:dyDescent="0.25">
      <c r="A26" s="1"/>
      <c r="B26" s="24"/>
      <c r="C26" s="25"/>
      <c r="D26" s="25"/>
      <c r="E26" s="2"/>
      <c r="F26" s="1"/>
      <c r="G26" s="18"/>
      <c r="H26" s="20"/>
      <c r="I26" s="1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row>
    <row r="27" spans="1:183" s="4" customFormat="1" ht="27" customHeight="1" x14ac:dyDescent="0.25">
      <c r="A27" s="1"/>
      <c r="B27" s="24"/>
      <c r="C27" s="25"/>
      <c r="D27" s="25"/>
      <c r="E27" s="2"/>
      <c r="F27" s="1"/>
      <c r="G27" s="18"/>
      <c r="H27" s="20"/>
      <c r="I27" s="19"/>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row>
    <row r="28" spans="1:183" s="4" customFormat="1" ht="27" customHeight="1" x14ac:dyDescent="0.25">
      <c r="A28" s="1"/>
      <c r="B28" s="24"/>
      <c r="C28" s="25"/>
      <c r="D28" s="25"/>
      <c r="E28" s="2"/>
      <c r="F28" s="1"/>
      <c r="G28" s="18"/>
      <c r="H28" s="20"/>
      <c r="I28" s="19"/>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row>
    <row r="29" spans="1:183" s="4" customFormat="1" ht="27" customHeight="1" x14ac:dyDescent="0.25">
      <c r="A29" s="1"/>
      <c r="B29" s="24"/>
      <c r="C29" s="25"/>
      <c r="D29" s="25"/>
      <c r="E29" s="2"/>
      <c r="F29" s="1"/>
      <c r="G29" s="18"/>
      <c r="H29" s="20"/>
      <c r="I29" s="19"/>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row>
    <row r="30" spans="1:183" s="4" customFormat="1" ht="27" customHeight="1" x14ac:dyDescent="0.25">
      <c r="A30" s="1"/>
      <c r="B30" s="24"/>
      <c r="C30" s="25"/>
      <c r="D30" s="25"/>
      <c r="E30" s="2"/>
      <c r="F30" s="1"/>
      <c r="G30" s="18"/>
      <c r="H30" s="20"/>
      <c r="I30" s="19"/>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row>
    <row r="31" spans="1:183" s="4" customFormat="1" ht="27" customHeight="1" x14ac:dyDescent="0.25">
      <c r="A31" s="1"/>
      <c r="B31" s="24"/>
      <c r="C31" s="25"/>
      <c r="D31" s="25"/>
      <c r="E31" s="2"/>
      <c r="F31" s="22"/>
      <c r="G31" s="19"/>
      <c r="H31" s="20"/>
      <c r="I31" s="19"/>
      <c r="J31" s="22"/>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row>
    <row r="32" spans="1:183" s="4" customFormat="1" ht="27" customHeight="1" x14ac:dyDescent="0.25">
      <c r="A32" s="1"/>
      <c r="B32" s="24"/>
      <c r="C32" s="25"/>
      <c r="D32" s="25"/>
      <c r="E32" s="2"/>
      <c r="F32" s="22"/>
      <c r="G32" s="19"/>
      <c r="H32" s="20"/>
      <c r="I32" s="19"/>
      <c r="J32" s="22"/>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row>
    <row r="33" spans="1:183" s="4" customFormat="1" ht="27" customHeight="1" x14ac:dyDescent="0.25">
      <c r="A33" s="1"/>
      <c r="B33" s="24"/>
      <c r="C33" s="25"/>
      <c r="D33" s="25"/>
      <c r="E33" s="2"/>
      <c r="F33" s="1"/>
      <c r="G33" s="18"/>
      <c r="H33" s="20"/>
      <c r="I33" s="19"/>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row>
    <row r="34" spans="1:183" s="4" customFormat="1" ht="27" customHeight="1" x14ac:dyDescent="0.25">
      <c r="A34" s="1"/>
      <c r="B34" s="24"/>
      <c r="C34" s="25"/>
      <c r="D34" s="25"/>
      <c r="E34" s="2"/>
      <c r="F34" s="1"/>
      <c r="G34" s="18"/>
      <c r="H34" s="20"/>
      <c r="I34" s="19"/>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row>
    <row r="35" spans="1:183" s="4" customFormat="1" ht="27" customHeight="1" x14ac:dyDescent="0.25">
      <c r="A35" s="1"/>
      <c r="B35" s="24"/>
      <c r="C35" s="25"/>
      <c r="D35" s="25"/>
      <c r="E35" s="2"/>
      <c r="F35" s="1"/>
      <c r="G35" s="18"/>
      <c r="H35" s="20"/>
      <c r="I35" s="19"/>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row>
    <row r="36" spans="1:183" s="4" customFormat="1" ht="27" customHeight="1" x14ac:dyDescent="0.25">
      <c r="A36" s="1"/>
      <c r="B36" s="24"/>
      <c r="C36" s="25"/>
      <c r="D36" s="25"/>
      <c r="E36" s="2"/>
      <c r="F36" s="1"/>
      <c r="G36" s="18"/>
      <c r="H36" s="20"/>
      <c r="I36" s="19"/>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row>
    <row r="37" spans="1:183" s="4" customFormat="1" ht="27" customHeight="1" x14ac:dyDescent="0.25">
      <c r="A37" s="1"/>
      <c r="B37" s="24"/>
      <c r="C37" s="25"/>
      <c r="D37" s="25"/>
      <c r="E37" s="2"/>
      <c r="F37" s="1"/>
      <c r="G37" s="18"/>
      <c r="H37" s="20"/>
      <c r="I37" s="19"/>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row>
    <row r="38" spans="1:183" s="4" customFormat="1" ht="27" customHeight="1" x14ac:dyDescent="0.25">
      <c r="A38" s="1"/>
      <c r="B38" s="24"/>
      <c r="C38" s="25"/>
      <c r="D38" s="25"/>
      <c r="E38" s="2"/>
      <c r="F38" s="1"/>
      <c r="G38" s="18"/>
      <c r="H38" s="20"/>
      <c r="I38" s="1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row>
    <row r="39" spans="1:183" s="4" customFormat="1" ht="27" customHeight="1" x14ac:dyDescent="0.25">
      <c r="A39" s="1"/>
      <c r="B39" s="24"/>
      <c r="C39" s="25"/>
      <c r="D39" s="25"/>
      <c r="E39" s="2"/>
      <c r="F39" s="1"/>
      <c r="G39" s="18"/>
      <c r="H39" s="20"/>
      <c r="I39" s="19"/>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row>
    <row r="40" spans="1:183" s="4" customFormat="1" ht="27" customHeight="1" x14ac:dyDescent="0.25">
      <c r="A40" s="1"/>
      <c r="B40" s="24"/>
      <c r="C40" s="25"/>
      <c r="D40" s="25"/>
      <c r="E40" s="2"/>
      <c r="F40" s="1"/>
      <c r="G40" s="18"/>
      <c r="H40" s="20"/>
      <c r="I40" s="19"/>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183" s="4" customFormat="1" ht="27" customHeight="1" x14ac:dyDescent="0.25">
      <c r="A41" s="1"/>
      <c r="B41" s="24"/>
      <c r="C41" s="25"/>
      <c r="D41" s="25"/>
      <c r="E41" s="2"/>
      <c r="F41" s="1"/>
      <c r="G41" s="18"/>
      <c r="H41" s="20"/>
      <c r="I41" s="19"/>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row>
    <row r="42" spans="1:183" s="4" customFormat="1" ht="27" customHeight="1" x14ac:dyDescent="0.25">
      <c r="A42" s="1"/>
      <c r="B42" s="24"/>
      <c r="C42" s="25"/>
      <c r="D42" s="25"/>
      <c r="E42" s="2"/>
      <c r="F42" s="1"/>
      <c r="G42" s="18"/>
      <c r="H42" s="20"/>
      <c r="I42" s="19"/>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row>
    <row r="43" spans="1:183" s="4" customFormat="1" ht="27" customHeight="1" x14ac:dyDescent="0.25">
      <c r="A43" s="1"/>
      <c r="B43" s="24"/>
      <c r="C43" s="26"/>
      <c r="D43" s="25"/>
      <c r="E43" s="2"/>
      <c r="F43" s="1"/>
      <c r="G43" s="18"/>
      <c r="H43" s="20"/>
      <c r="I43" s="19"/>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row>
    <row r="44" spans="1:183" s="4" customFormat="1" ht="27" customHeight="1" x14ac:dyDescent="0.25">
      <c r="A44" s="1"/>
      <c r="B44" s="24"/>
      <c r="C44" s="25"/>
      <c r="D44" s="25"/>
      <c r="E44" s="2"/>
      <c r="F44" s="1"/>
      <c r="G44" s="18"/>
      <c r="H44" s="20"/>
      <c r="I44" s="19"/>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row>
    <row r="45" spans="1:183" s="4" customFormat="1" ht="27" customHeight="1" x14ac:dyDescent="0.25">
      <c r="A45" s="1"/>
      <c r="B45" s="24"/>
      <c r="C45" s="25"/>
      <c r="D45" s="25"/>
      <c r="E45" s="2"/>
      <c r="F45" s="1"/>
      <c r="G45" s="18"/>
      <c r="H45" s="20"/>
      <c r="I45" s="19"/>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row>
    <row r="46" spans="1:183" s="4" customFormat="1" ht="27" customHeight="1" x14ac:dyDescent="0.25">
      <c r="A46" s="1"/>
      <c r="B46" s="24"/>
      <c r="C46" s="25"/>
      <c r="D46" s="25"/>
      <c r="E46" s="21"/>
      <c r="F46" s="1"/>
      <c r="G46" s="18"/>
      <c r="H46" s="20"/>
      <c r="I46" s="19"/>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row>
    <row r="47" spans="1:183" s="4" customFormat="1" ht="27" customHeight="1" x14ac:dyDescent="0.25">
      <c r="A47" s="1"/>
      <c r="B47" s="24"/>
      <c r="C47" s="25"/>
      <c r="D47" s="25"/>
      <c r="E47" s="2"/>
      <c r="F47" s="1"/>
      <c r="G47" s="18"/>
      <c r="H47" s="20"/>
      <c r="I47" s="19"/>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row>
    <row r="48" spans="1:183" s="4" customFormat="1" ht="27" customHeight="1" x14ac:dyDescent="0.25">
      <c r="A48" s="1"/>
      <c r="B48" s="24"/>
      <c r="C48" s="25"/>
      <c r="D48" s="25"/>
      <c r="E48" s="2"/>
      <c r="F48" s="1"/>
      <c r="G48" s="18"/>
      <c r="H48" s="20"/>
      <c r="I48" s="19"/>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row>
    <row r="49" spans="1:183" s="4" customFormat="1" ht="27" customHeight="1" x14ac:dyDescent="0.25">
      <c r="A49" s="1"/>
      <c r="B49" s="24"/>
      <c r="C49" s="25"/>
      <c r="D49" s="25"/>
      <c r="E49" s="2"/>
      <c r="F49" s="1"/>
      <c r="G49" s="18"/>
      <c r="H49" s="20"/>
      <c r="I49" s="19"/>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row>
    <row r="50" spans="1:183" s="4" customFormat="1" ht="27" customHeight="1" x14ac:dyDescent="0.25">
      <c r="A50" s="1"/>
      <c r="B50" s="24"/>
      <c r="C50" s="25"/>
      <c r="D50" s="25"/>
      <c r="E50" s="2"/>
      <c r="F50" s="1"/>
      <c r="G50" s="18"/>
      <c r="H50" s="20"/>
      <c r="I50" s="19"/>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row>
    <row r="51" spans="1:183" s="4" customFormat="1" ht="27" customHeight="1" x14ac:dyDescent="0.25">
      <c r="A51" s="1"/>
      <c r="B51" s="24"/>
      <c r="C51" s="25"/>
      <c r="D51" s="25"/>
      <c r="E51" s="2"/>
      <c r="F51" s="1"/>
      <c r="G51" s="18"/>
      <c r="H51" s="20"/>
      <c r="I51" s="19"/>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row>
    <row r="52" spans="1:183" s="4" customFormat="1" ht="27" customHeight="1" x14ac:dyDescent="0.25">
      <c r="A52" s="1"/>
      <c r="B52" s="24"/>
      <c r="C52" s="25"/>
      <c r="D52" s="25"/>
      <c r="E52" s="2"/>
      <c r="F52" s="1"/>
      <c r="G52" s="18"/>
      <c r="H52" s="20"/>
      <c r="I52" s="19"/>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row>
    <row r="53" spans="1:183" s="4" customFormat="1" ht="30.75" customHeight="1" x14ac:dyDescent="0.25">
      <c r="A53" s="1"/>
      <c r="B53" s="24"/>
      <c r="C53" s="25"/>
      <c r="D53" s="25"/>
      <c r="E53" s="2"/>
      <c r="F53" s="1"/>
      <c r="G53" s="18"/>
      <c r="H53" s="20"/>
      <c r="I53" s="19"/>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row>
    <row r="54" spans="1:183" s="4" customFormat="1" ht="27" customHeight="1" x14ac:dyDescent="0.25">
      <c r="A54" s="1"/>
      <c r="B54" s="24"/>
      <c r="C54" s="25"/>
      <c r="D54" s="25"/>
      <c r="E54" s="2"/>
      <c r="F54" s="1"/>
      <c r="G54" s="18"/>
      <c r="H54" s="20"/>
      <c r="I54" s="19"/>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row>
    <row r="55" spans="1:183" s="4" customFormat="1" ht="27" customHeight="1" x14ac:dyDescent="0.25">
      <c r="A55" s="1"/>
      <c r="B55" s="24"/>
      <c r="C55" s="25"/>
      <c r="D55" s="25"/>
      <c r="E55" s="2"/>
      <c r="F55" s="1"/>
      <c r="G55" s="18"/>
      <c r="H55" s="20"/>
      <c r="I55" s="19"/>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row>
    <row r="56" spans="1:183" s="4" customFormat="1" ht="27" customHeight="1" x14ac:dyDescent="0.25">
      <c r="A56" s="1"/>
      <c r="B56" s="24"/>
      <c r="C56" s="25"/>
      <c r="D56" s="25"/>
      <c r="E56" s="2"/>
      <c r="F56" s="1"/>
      <c r="G56" s="18"/>
      <c r="H56" s="20"/>
      <c r="I56" s="19"/>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row>
    <row r="57" spans="1:183" s="4" customFormat="1" ht="27" customHeight="1" x14ac:dyDescent="0.25">
      <c r="A57" s="1"/>
      <c r="B57" s="27"/>
      <c r="C57" s="26"/>
      <c r="D57" s="26"/>
      <c r="E57" s="2"/>
      <c r="F57" s="1"/>
      <c r="G57" s="18"/>
      <c r="H57" s="20"/>
      <c r="I57" s="19"/>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row>
    <row r="58" spans="1:183" s="4" customFormat="1" ht="27" customHeight="1" x14ac:dyDescent="0.25">
      <c r="A58" s="1"/>
      <c r="B58" s="27"/>
      <c r="C58" s="26"/>
      <c r="D58" s="26"/>
      <c r="E58" s="2"/>
      <c r="F58" s="1"/>
      <c r="G58" s="18"/>
      <c r="H58" s="20"/>
      <c r="I58" s="19"/>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row>
    <row r="59" spans="1:183" s="4" customFormat="1" ht="27" customHeight="1" x14ac:dyDescent="0.25">
      <c r="A59" s="1"/>
      <c r="B59" s="27"/>
      <c r="C59" s="26"/>
      <c r="D59" s="26"/>
      <c r="E59" s="2"/>
      <c r="F59" s="1"/>
      <c r="G59" s="18"/>
      <c r="H59" s="20"/>
      <c r="I59" s="19"/>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row>
    <row r="60" spans="1:183" s="4" customFormat="1" ht="27" customHeight="1" x14ac:dyDescent="0.25">
      <c r="A60" s="1"/>
      <c r="B60" s="27"/>
      <c r="C60" s="26"/>
      <c r="D60" s="26"/>
      <c r="E60" s="2"/>
      <c r="F60" s="1"/>
      <c r="G60" s="18"/>
      <c r="H60" s="20"/>
      <c r="I60" s="19"/>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row>
    <row r="61" spans="1:183" s="4" customFormat="1" ht="27" customHeight="1" x14ac:dyDescent="0.25">
      <c r="A61" s="1"/>
      <c r="B61" s="27"/>
      <c r="C61" s="26"/>
      <c r="D61" s="26"/>
      <c r="E61" s="2"/>
      <c r="F61" s="1"/>
      <c r="G61" s="18"/>
      <c r="H61" s="20"/>
      <c r="I61" s="19"/>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row>
    <row r="62" spans="1:183" s="4" customFormat="1" ht="27" customHeight="1" x14ac:dyDescent="0.25">
      <c r="A62" s="1"/>
      <c r="B62" s="27"/>
      <c r="C62" s="26"/>
      <c r="D62" s="26"/>
      <c r="E62" s="2"/>
      <c r="F62" s="1"/>
      <c r="G62" s="18"/>
      <c r="H62" s="20"/>
      <c r="I62" s="19"/>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row>
    <row r="63" spans="1:183" s="4" customFormat="1" ht="27" customHeight="1" x14ac:dyDescent="0.25">
      <c r="A63" s="1"/>
      <c r="B63" s="27"/>
      <c r="C63" s="26"/>
      <c r="D63" s="26"/>
      <c r="E63" s="2"/>
      <c r="F63" s="1"/>
      <c r="G63" s="18"/>
      <c r="H63" s="20"/>
      <c r="I63" s="19"/>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row>
    <row r="64" spans="1:183" s="4" customFormat="1" ht="27" customHeight="1" x14ac:dyDescent="0.25">
      <c r="A64" s="1"/>
      <c r="B64" s="27"/>
      <c r="C64" s="26"/>
      <c r="D64" s="26"/>
      <c r="E64" s="2"/>
      <c r="F64" s="1"/>
      <c r="G64" s="18"/>
      <c r="H64" s="20"/>
      <c r="I64" s="19"/>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row>
    <row r="65" spans="1:183" s="4" customFormat="1" ht="27" customHeight="1" x14ac:dyDescent="0.25">
      <c r="A65" s="1"/>
      <c r="B65" s="27"/>
      <c r="C65" s="26"/>
      <c r="D65" s="26"/>
      <c r="E65" s="2"/>
      <c r="F65" s="1"/>
      <c r="G65" s="18"/>
      <c r="H65" s="20"/>
      <c r="I65" s="19"/>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row>
    <row r="66" spans="1:183" s="4" customFormat="1" ht="27" customHeight="1" x14ac:dyDescent="0.25">
      <c r="A66" s="1"/>
      <c r="B66" s="27"/>
      <c r="C66" s="26"/>
      <c r="D66" s="26"/>
      <c r="E66" s="2"/>
      <c r="F66" s="1"/>
      <c r="G66" s="18"/>
      <c r="H66" s="20"/>
      <c r="I66" s="19"/>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row>
    <row r="67" spans="1:183" s="4" customFormat="1" ht="27" customHeight="1" x14ac:dyDescent="0.25">
      <c r="A67" s="1"/>
      <c r="B67" s="27"/>
      <c r="C67" s="26"/>
      <c r="D67" s="26"/>
      <c r="E67" s="2"/>
      <c r="F67" s="1"/>
      <c r="G67" s="18"/>
      <c r="H67" s="20"/>
      <c r="I67" s="19"/>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row>
    <row r="68" spans="1:183" s="4" customFormat="1" ht="27" customHeight="1" x14ac:dyDescent="0.25">
      <c r="A68" s="1"/>
      <c r="B68" s="27"/>
      <c r="C68" s="26"/>
      <c r="D68" s="26"/>
      <c r="E68" s="2"/>
      <c r="F68" s="1"/>
      <c r="G68" s="18"/>
      <c r="H68" s="20"/>
      <c r="I68" s="19"/>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row>
    <row r="69" spans="1:183" s="4" customFormat="1" ht="27" customHeight="1" x14ac:dyDescent="0.25">
      <c r="A69" s="1"/>
      <c r="B69" s="27"/>
      <c r="C69" s="26"/>
      <c r="D69" s="26"/>
      <c r="E69" s="2"/>
      <c r="F69" s="1"/>
      <c r="G69" s="18"/>
      <c r="H69" s="20"/>
      <c r="I69" s="19"/>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row>
    <row r="70" spans="1:183" s="4" customFormat="1" ht="27" customHeight="1" x14ac:dyDescent="0.25">
      <c r="A70" s="1"/>
      <c r="B70" s="27"/>
      <c r="C70" s="26"/>
      <c r="D70" s="26"/>
      <c r="E70" s="2"/>
      <c r="F70" s="1"/>
      <c r="G70" s="18"/>
      <c r="H70" s="20"/>
      <c r="I70" s="19"/>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row>
    <row r="71" spans="1:183" s="4" customFormat="1" ht="27" customHeight="1" x14ac:dyDescent="0.25">
      <c r="A71" s="1"/>
      <c r="B71" s="27"/>
      <c r="C71" s="26"/>
      <c r="D71" s="26"/>
      <c r="E71" s="2"/>
      <c r="F71" s="1"/>
      <c r="G71" s="18"/>
      <c r="H71" s="20"/>
      <c r="I71" s="19"/>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row>
    <row r="72" spans="1:183" s="4" customFormat="1" ht="27" customHeight="1" x14ac:dyDescent="0.25">
      <c r="A72" s="1"/>
      <c r="B72" s="27"/>
      <c r="C72" s="26"/>
      <c r="D72" s="26"/>
      <c r="E72" s="2"/>
      <c r="F72" s="1"/>
      <c r="G72" s="18"/>
      <c r="H72" s="20"/>
      <c r="I72" s="19"/>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row>
    <row r="73" spans="1:183" s="4" customFormat="1" ht="27.9" customHeight="1" x14ac:dyDescent="0.25">
      <c r="A73" s="1"/>
      <c r="B73" s="27"/>
      <c r="C73" s="26"/>
      <c r="D73" s="26"/>
      <c r="E73" s="2"/>
      <c r="F73" s="1"/>
      <c r="G73" s="18"/>
      <c r="H73" s="20"/>
      <c r="I73" s="19"/>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row>
    <row r="74" spans="1:183" s="4" customFormat="1" ht="27.9" customHeight="1" x14ac:dyDescent="0.25">
      <c r="A74" s="1"/>
      <c r="B74" s="27"/>
      <c r="C74" s="26"/>
      <c r="D74" s="26"/>
      <c r="E74" s="2"/>
      <c r="F74" s="1"/>
      <c r="G74" s="18"/>
      <c r="H74" s="20"/>
      <c r="I74" s="19"/>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row>
    <row r="75" spans="1:183" s="4" customFormat="1" ht="27" customHeight="1" x14ac:dyDescent="0.25">
      <c r="A75" s="1"/>
      <c r="B75" s="27"/>
      <c r="C75" s="26"/>
      <c r="D75" s="26"/>
      <c r="E75" s="2"/>
      <c r="F75" s="1"/>
      <c r="G75" s="18"/>
      <c r="H75" s="20"/>
      <c r="I75" s="19"/>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row>
    <row r="76" spans="1:183" s="4" customFormat="1" ht="27" customHeight="1" x14ac:dyDescent="0.25">
      <c r="A76" s="1"/>
      <c r="B76" s="27"/>
      <c r="C76" s="26"/>
      <c r="D76" s="26"/>
      <c r="E76" s="2"/>
      <c r="F76" s="1"/>
      <c r="G76" s="18"/>
      <c r="H76" s="20"/>
      <c r="I76" s="19"/>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row>
    <row r="77" spans="1:183" s="4" customFormat="1" ht="27" customHeight="1" x14ac:dyDescent="0.25">
      <c r="A77" s="1"/>
      <c r="B77" s="27"/>
      <c r="C77" s="26"/>
      <c r="D77" s="26"/>
      <c r="E77" s="2"/>
      <c r="F77" s="1"/>
      <c r="G77" s="18"/>
      <c r="H77" s="20"/>
      <c r="I77" s="19"/>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row>
    <row r="78" spans="1:183" s="4" customFormat="1" ht="27" customHeight="1" x14ac:dyDescent="0.25">
      <c r="A78" s="1"/>
      <c r="B78" s="27"/>
      <c r="C78" s="26"/>
      <c r="D78" s="26"/>
      <c r="E78" s="2"/>
      <c r="F78" s="1"/>
      <c r="G78" s="18"/>
      <c r="H78" s="20"/>
      <c r="I78" s="19"/>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row>
    <row r="79" spans="1:183" s="4" customFormat="1" ht="27" customHeight="1" x14ac:dyDescent="0.25">
      <c r="A79" s="1"/>
      <c r="B79" s="27"/>
      <c r="C79" s="26"/>
      <c r="D79" s="26"/>
      <c r="E79" s="2"/>
      <c r="F79" s="1"/>
      <c r="G79" s="18"/>
      <c r="H79" s="20"/>
      <c r="I79" s="19"/>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row>
    <row r="80" spans="1:183" s="4" customFormat="1" ht="27" customHeight="1" x14ac:dyDescent="0.25">
      <c r="A80" s="1"/>
      <c r="B80" s="27"/>
      <c r="C80" s="26"/>
      <c r="D80" s="26"/>
      <c r="E80" s="2"/>
      <c r="F80" s="1"/>
      <c r="G80" s="18"/>
      <c r="H80" s="20"/>
      <c r="I80" s="19"/>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row>
    <row r="81" spans="1:183" s="4" customFormat="1" ht="27" customHeight="1" x14ac:dyDescent="0.25">
      <c r="A81" s="1"/>
      <c r="B81" s="27"/>
      <c r="C81" s="26"/>
      <c r="D81" s="26"/>
      <c r="E81" s="2"/>
      <c r="F81" s="1"/>
      <c r="G81" s="18"/>
      <c r="H81" s="20"/>
      <c r="I81" s="19"/>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row>
    <row r="82" spans="1:183" s="4" customFormat="1" ht="30" customHeight="1" x14ac:dyDescent="0.25">
      <c r="A82" s="1"/>
      <c r="B82" s="27"/>
      <c r="C82" s="26"/>
      <c r="D82" s="26"/>
      <c r="E82" s="2"/>
      <c r="F82" s="1"/>
      <c r="G82" s="18"/>
      <c r="H82" s="20"/>
      <c r="I82" s="19"/>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row>
    <row r="83" spans="1:183" s="4" customFormat="1" ht="27" customHeight="1" x14ac:dyDescent="0.25">
      <c r="A83" s="1"/>
      <c r="B83" s="27"/>
      <c r="C83" s="26"/>
      <c r="D83" s="26"/>
      <c r="E83" s="2"/>
      <c r="F83" s="1"/>
      <c r="G83" s="18"/>
      <c r="H83" s="20"/>
      <c r="I83" s="19"/>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row>
    <row r="84" spans="1:183" s="4" customFormat="1" ht="27" customHeight="1" x14ac:dyDescent="0.25">
      <c r="A84" s="1"/>
      <c r="B84" s="27"/>
      <c r="C84" s="26"/>
      <c r="D84" s="26"/>
      <c r="E84" s="2"/>
      <c r="F84" s="1"/>
      <c r="G84" s="18"/>
      <c r="H84" s="20"/>
      <c r="I84" s="19"/>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row>
    <row r="85" spans="1:183" s="4" customFormat="1" ht="27" customHeight="1" x14ac:dyDescent="0.25">
      <c r="A85" s="1"/>
      <c r="B85" s="27"/>
      <c r="C85" s="26"/>
      <c r="D85" s="26"/>
      <c r="E85" s="2"/>
      <c r="F85" s="1"/>
      <c r="G85" s="18"/>
      <c r="H85" s="20"/>
      <c r="I85" s="19"/>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row>
    <row r="86" spans="1:183" s="4" customFormat="1" ht="27" customHeight="1" x14ac:dyDescent="0.25">
      <c r="A86" s="1"/>
      <c r="B86" s="27"/>
      <c r="C86" s="26"/>
      <c r="D86" s="26"/>
      <c r="E86" s="2"/>
      <c r="F86" s="1"/>
      <c r="G86" s="18"/>
      <c r="H86" s="20"/>
      <c r="I86" s="19"/>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row>
    <row r="87" spans="1:183" s="4" customFormat="1" ht="27" customHeight="1" x14ac:dyDescent="0.25">
      <c r="A87" s="1"/>
      <c r="B87" s="27"/>
      <c r="C87" s="26"/>
      <c r="D87" s="26"/>
      <c r="E87" s="2"/>
      <c r="F87" s="1"/>
      <c r="G87" s="18"/>
      <c r="H87" s="20"/>
      <c r="I87" s="19"/>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row>
    <row r="88" spans="1:183" s="4" customFormat="1" ht="27" customHeight="1" x14ac:dyDescent="0.25">
      <c r="A88" s="1"/>
      <c r="B88" s="27"/>
      <c r="C88" s="26"/>
      <c r="D88" s="26"/>
      <c r="E88" s="2"/>
      <c r="F88" s="1"/>
      <c r="G88" s="18"/>
      <c r="H88" s="20"/>
      <c r="I88" s="19"/>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row>
    <row r="89" spans="1:183" s="4" customFormat="1" ht="27" customHeight="1" x14ac:dyDescent="0.25">
      <c r="A89" s="1"/>
      <c r="B89" s="27"/>
      <c r="C89" s="26"/>
      <c r="D89" s="26"/>
      <c r="E89" s="2"/>
      <c r="F89" s="1"/>
      <c r="G89" s="18"/>
      <c r="H89" s="20"/>
      <c r="I89" s="19"/>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row>
    <row r="90" spans="1:183" s="4" customFormat="1" ht="27" customHeight="1" x14ac:dyDescent="0.25">
      <c r="A90" s="1"/>
      <c r="B90" s="27"/>
      <c r="C90" s="26"/>
      <c r="D90" s="26"/>
      <c r="E90" s="2"/>
      <c r="F90" s="1"/>
      <c r="G90" s="18"/>
      <c r="H90" s="20"/>
      <c r="I90" s="19"/>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row>
    <row r="91" spans="1:183" s="4" customFormat="1" ht="27" customHeight="1" x14ac:dyDescent="0.25">
      <c r="A91" s="1"/>
      <c r="B91" s="27"/>
      <c r="C91" s="26"/>
      <c r="D91" s="26"/>
      <c r="E91" s="2"/>
      <c r="F91" s="1"/>
      <c r="G91" s="18"/>
      <c r="H91" s="20"/>
      <c r="I91" s="19"/>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row>
    <row r="92" spans="1:183" s="4" customFormat="1" ht="27" customHeight="1" x14ac:dyDescent="0.25">
      <c r="A92" s="1"/>
      <c r="B92" s="27"/>
      <c r="C92" s="26"/>
      <c r="D92" s="26"/>
      <c r="E92" s="2"/>
      <c r="F92" s="1"/>
      <c r="G92" s="18"/>
      <c r="H92" s="20"/>
      <c r="I92" s="19"/>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row>
    <row r="93" spans="1:183" s="4" customFormat="1" ht="27" customHeight="1" x14ac:dyDescent="0.25">
      <c r="A93" s="1"/>
      <c r="B93" s="27"/>
      <c r="C93" s="26"/>
      <c r="D93" s="26"/>
      <c r="E93" s="2"/>
      <c r="F93" s="1"/>
      <c r="G93" s="18"/>
      <c r="H93" s="20"/>
      <c r="I93" s="19"/>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row>
    <row r="94" spans="1:183" s="4" customFormat="1" ht="27" customHeight="1" x14ac:dyDescent="0.25">
      <c r="A94" s="1"/>
      <c r="B94" s="27"/>
      <c r="C94" s="26"/>
      <c r="D94" s="26"/>
      <c r="E94" s="2"/>
      <c r="F94" s="1"/>
      <c r="G94" s="18"/>
      <c r="H94" s="20"/>
      <c r="I94" s="19"/>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row>
    <row r="95" spans="1:183" s="4" customFormat="1" ht="27" customHeight="1" x14ac:dyDescent="0.25">
      <c r="A95" s="1"/>
      <c r="B95" s="27"/>
      <c r="C95" s="26"/>
      <c r="D95" s="26"/>
      <c r="E95" s="2"/>
      <c r="F95" s="1"/>
      <c r="G95" s="18"/>
      <c r="H95" s="20"/>
      <c r="I95" s="19"/>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row>
    <row r="96" spans="1:183" s="4" customFormat="1" ht="27" customHeight="1" x14ac:dyDescent="0.25">
      <c r="A96" s="1"/>
      <c r="B96" s="27"/>
      <c r="C96" s="26"/>
      <c r="D96" s="26"/>
      <c r="E96" s="2"/>
      <c r="F96" s="1"/>
      <c r="G96" s="19"/>
      <c r="H96" s="20"/>
      <c r="I96" s="19"/>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row>
    <row r="97" spans="1:183" s="4" customFormat="1" ht="27" customHeight="1" x14ac:dyDescent="0.25">
      <c r="A97" s="1"/>
      <c r="B97" s="27"/>
      <c r="C97" s="26"/>
      <c r="D97" s="26"/>
      <c r="E97" s="2"/>
      <c r="F97" s="1"/>
      <c r="G97" s="19"/>
      <c r="H97" s="20"/>
      <c r="I97" s="19"/>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row>
    <row r="98" spans="1:183" s="4" customFormat="1" ht="27" customHeight="1" x14ac:dyDescent="0.25">
      <c r="A98" s="1"/>
      <c r="B98" s="27"/>
      <c r="C98" s="26"/>
      <c r="D98" s="26"/>
      <c r="E98" s="2"/>
      <c r="F98" s="1"/>
      <c r="G98" s="19"/>
      <c r="H98" s="20"/>
      <c r="I98" s="19"/>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row>
    <row r="99" spans="1:183" s="4" customFormat="1" ht="27" customHeight="1" x14ac:dyDescent="0.25">
      <c r="A99" s="1"/>
      <c r="B99" s="27"/>
      <c r="C99" s="26"/>
      <c r="D99" s="26"/>
      <c r="E99" s="2"/>
      <c r="F99" s="1"/>
      <c r="G99" s="19"/>
      <c r="H99" s="20"/>
      <c r="I99" s="19"/>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row>
    <row r="100" spans="1:183" s="4" customFormat="1" ht="27" customHeight="1" x14ac:dyDescent="0.25">
      <c r="A100" s="1"/>
      <c r="B100" s="27"/>
      <c r="C100" s="26"/>
      <c r="D100" s="26"/>
      <c r="E100" s="2"/>
      <c r="F100" s="23"/>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row>
    <row r="101" spans="1:183" s="4" customFormat="1" ht="27" customHeight="1" x14ac:dyDescent="0.25">
      <c r="A101" s="1"/>
      <c r="B101" s="27"/>
      <c r="C101" s="26"/>
      <c r="D101" s="26"/>
      <c r="E101" s="2"/>
      <c r="F101" s="23"/>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row>
    <row r="102" spans="1:183" s="4" customFormat="1" ht="27" customHeight="1" x14ac:dyDescent="0.25">
      <c r="A102" s="1"/>
      <c r="B102" s="27"/>
      <c r="C102" s="26"/>
      <c r="D102" s="26"/>
      <c r="E102" s="2"/>
      <c r="F102" s="23"/>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row>
    <row r="103" spans="1:183" s="4" customFormat="1" ht="27" customHeight="1" x14ac:dyDescent="0.25">
      <c r="A103" s="1"/>
      <c r="B103" s="27"/>
      <c r="C103" s="26"/>
      <c r="D103" s="26"/>
      <c r="E103" s="2"/>
      <c r="F103" s="23"/>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row>
    <row r="104" spans="1:183" s="4" customFormat="1" ht="27" customHeight="1" x14ac:dyDescent="0.25">
      <c r="A104" s="1"/>
      <c r="B104" s="27"/>
      <c r="C104" s="26"/>
      <c r="D104" s="26"/>
      <c r="E104" s="2"/>
      <c r="F104" s="23"/>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row>
    <row r="105" spans="1:183" s="4" customFormat="1" ht="27" customHeight="1" x14ac:dyDescent="0.25">
      <c r="A105" s="1"/>
      <c r="B105" s="27"/>
      <c r="C105" s="26"/>
      <c r="D105" s="26"/>
      <c r="E105" s="2"/>
      <c r="F105" s="23"/>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row>
    <row r="106" spans="1:183" s="4" customFormat="1" ht="27" customHeight="1" x14ac:dyDescent="0.25">
      <c r="A106" s="1"/>
      <c r="B106" s="27"/>
      <c r="C106" s="26"/>
      <c r="D106" s="26"/>
      <c r="E106" s="2"/>
      <c r="F106" s="23"/>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row>
    <row r="107" spans="1:183" s="4" customFormat="1" ht="27" customHeight="1" x14ac:dyDescent="0.25">
      <c r="A107" s="1"/>
      <c r="B107" s="27"/>
      <c r="C107" s="26"/>
      <c r="D107" s="26"/>
      <c r="E107" s="2"/>
      <c r="F107" s="23"/>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row>
    <row r="108" spans="1:183" s="4" customFormat="1" ht="27" customHeight="1" x14ac:dyDescent="0.25">
      <c r="A108" s="1"/>
      <c r="B108" s="27"/>
      <c r="C108" s="26"/>
      <c r="D108" s="26"/>
      <c r="E108" s="2"/>
      <c r="F108" s="23"/>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row>
    <row r="109" spans="1:183" s="4" customFormat="1" ht="27" customHeight="1" x14ac:dyDescent="0.25">
      <c r="A109" s="1"/>
      <c r="B109" s="27"/>
      <c r="C109" s="26"/>
      <c r="D109" s="26"/>
      <c r="E109" s="2"/>
      <c r="F109" s="23"/>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row>
    <row r="110" spans="1:183" s="4" customFormat="1" ht="27" customHeight="1" x14ac:dyDescent="0.25">
      <c r="A110" s="1"/>
      <c r="B110" s="27"/>
      <c r="C110" s="26"/>
      <c r="D110" s="26"/>
      <c r="E110" s="2"/>
      <c r="F110" s="23"/>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row>
    <row r="111" spans="1:183" s="4" customFormat="1" ht="27" customHeight="1" x14ac:dyDescent="0.25">
      <c r="A111" s="1"/>
      <c r="B111" s="27"/>
      <c r="C111" s="26"/>
      <c r="D111" s="26"/>
      <c r="E111" s="2"/>
      <c r="F111" s="23"/>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row>
    <row r="112" spans="1:183" s="4" customFormat="1" ht="27" customHeight="1" x14ac:dyDescent="0.25">
      <c r="A112" s="1"/>
      <c r="B112" s="27"/>
      <c r="C112" s="26"/>
      <c r="D112" s="26"/>
      <c r="E112" s="2"/>
      <c r="F112" s="23"/>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row>
    <row r="113" spans="1:183" s="4" customFormat="1" ht="27" customHeight="1" x14ac:dyDescent="0.25">
      <c r="A113" s="1"/>
      <c r="B113" s="27"/>
      <c r="C113" s="26"/>
      <c r="D113" s="26"/>
      <c r="E113" s="2"/>
      <c r="F113" s="23"/>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row>
    <row r="114" spans="1:183" s="4" customFormat="1" ht="27" customHeight="1" x14ac:dyDescent="0.25">
      <c r="A114" s="1"/>
      <c r="B114" s="27"/>
      <c r="C114" s="26"/>
      <c r="D114" s="26"/>
      <c r="E114" s="2"/>
      <c r="F114" s="23"/>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row>
    <row r="115" spans="1:183" s="4" customFormat="1" ht="27" customHeight="1" x14ac:dyDescent="0.25">
      <c r="A115" s="1"/>
      <c r="B115" s="27"/>
      <c r="C115" s="26"/>
      <c r="D115" s="26"/>
      <c r="E115" s="2"/>
      <c r="F115" s="23"/>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row>
    <row r="116" spans="1:183" s="4" customFormat="1" ht="27" customHeight="1" x14ac:dyDescent="0.25">
      <c r="A116" s="1"/>
      <c r="B116" s="27"/>
      <c r="C116" s="26"/>
      <c r="D116" s="26"/>
      <c r="E116" s="2"/>
      <c r="F116" s="23"/>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row>
    <row r="117" spans="1:183" s="4" customFormat="1" ht="27" customHeight="1" x14ac:dyDescent="0.25">
      <c r="A117" s="1"/>
      <c r="B117" s="27"/>
      <c r="C117" s="26"/>
      <c r="D117" s="26"/>
      <c r="E117" s="2"/>
      <c r="F117" s="23"/>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row>
    <row r="118" spans="1:183" s="4" customFormat="1" ht="27" customHeight="1" x14ac:dyDescent="0.25">
      <c r="A118" s="1"/>
      <c r="B118" s="27"/>
      <c r="C118" s="26"/>
      <c r="D118" s="26"/>
      <c r="E118" s="2"/>
      <c r="F118" s="23"/>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row>
    <row r="119" spans="1:183" s="4" customFormat="1" ht="27" customHeight="1" x14ac:dyDescent="0.25">
      <c r="A119" s="1"/>
      <c r="B119" s="27"/>
      <c r="C119" s="26"/>
      <c r="D119" s="26"/>
      <c r="E119" s="2"/>
      <c r="F119" s="23"/>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row>
    <row r="120" spans="1:183" s="4" customFormat="1" ht="27" customHeight="1" x14ac:dyDescent="0.25">
      <c r="A120" s="1"/>
      <c r="B120" s="27"/>
      <c r="C120" s="26"/>
      <c r="D120" s="26"/>
      <c r="E120" s="2"/>
      <c r="F120" s="23"/>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row>
    <row r="121" spans="1:183" s="4" customFormat="1" ht="27" customHeight="1" x14ac:dyDescent="0.25">
      <c r="A121" s="1"/>
      <c r="B121" s="27"/>
      <c r="C121" s="26"/>
      <c r="D121" s="26"/>
      <c r="E121" s="2"/>
      <c r="F121" s="23"/>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row>
    <row r="122" spans="1:183" s="4" customFormat="1" ht="27" customHeight="1" x14ac:dyDescent="0.25">
      <c r="A122" s="1"/>
      <c r="B122" s="27"/>
      <c r="C122" s="26"/>
      <c r="D122" s="26"/>
      <c r="E122" s="2"/>
      <c r="F122" s="23"/>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row>
    <row r="123" spans="1:183" s="4" customFormat="1" ht="27" customHeight="1" x14ac:dyDescent="0.25">
      <c r="A123" s="1"/>
      <c r="B123" s="27"/>
      <c r="C123" s="26"/>
      <c r="D123" s="26"/>
      <c r="E123" s="2"/>
      <c r="F123" s="23"/>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row>
    <row r="124" spans="1:183" s="4" customFormat="1" ht="27" customHeight="1" x14ac:dyDescent="0.25">
      <c r="A124" s="1"/>
      <c r="B124" s="27"/>
      <c r="C124" s="26"/>
      <c r="D124" s="26"/>
      <c r="E124" s="2"/>
      <c r="F124" s="23"/>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row>
    <row r="125" spans="1:183" s="4" customFormat="1" ht="27" customHeight="1" x14ac:dyDescent="0.25">
      <c r="A125" s="1"/>
      <c r="B125" s="27"/>
      <c r="C125" s="26"/>
      <c r="D125" s="26"/>
      <c r="E125" s="2"/>
      <c r="F125" s="23"/>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row>
    <row r="126" spans="1:183" s="4" customFormat="1" ht="27" customHeight="1" x14ac:dyDescent="0.25">
      <c r="A126" s="1"/>
      <c r="B126" s="27"/>
      <c r="C126" s="26"/>
      <c r="D126" s="26"/>
      <c r="E126" s="2"/>
      <c r="F126" s="23"/>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row>
    <row r="127" spans="1:183" s="4" customFormat="1" ht="27" customHeight="1" x14ac:dyDescent="0.25">
      <c r="A127" s="1"/>
      <c r="B127" s="27"/>
      <c r="C127" s="26"/>
      <c r="D127" s="26"/>
      <c r="E127" s="2"/>
      <c r="F127" s="23"/>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row>
    <row r="128" spans="1:183" s="4" customFormat="1" ht="27" customHeight="1" x14ac:dyDescent="0.25">
      <c r="A128" s="1"/>
      <c r="B128" s="27"/>
      <c r="C128" s="26"/>
      <c r="D128" s="26"/>
      <c r="E128" s="2"/>
      <c r="F128" s="23"/>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row>
    <row r="129" spans="1:183" s="4" customFormat="1" ht="27" customHeight="1" x14ac:dyDescent="0.25">
      <c r="A129" s="1"/>
      <c r="B129" s="27"/>
      <c r="C129" s="26"/>
      <c r="D129" s="26"/>
      <c r="E129" s="2"/>
      <c r="F129" s="23"/>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row>
    <row r="130" spans="1:183" s="4" customFormat="1" ht="27" customHeight="1" x14ac:dyDescent="0.25">
      <c r="A130" s="1"/>
      <c r="B130" s="27"/>
      <c r="C130" s="26"/>
      <c r="D130" s="26"/>
      <c r="E130" s="2"/>
      <c r="F130" s="23"/>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row>
    <row r="131" spans="1:183" s="4" customFormat="1" ht="27" customHeight="1" x14ac:dyDescent="0.25">
      <c r="A131" s="1"/>
      <c r="B131" s="27"/>
      <c r="C131" s="26"/>
      <c r="D131" s="26"/>
      <c r="E131" s="2"/>
      <c r="F131" s="23"/>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row>
    <row r="132" spans="1:183" s="4" customFormat="1" ht="27" customHeight="1" x14ac:dyDescent="0.25">
      <c r="A132" s="1"/>
      <c r="B132" s="27"/>
      <c r="C132" s="26"/>
      <c r="D132" s="26"/>
      <c r="E132" s="2"/>
      <c r="F132" s="23"/>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row>
    <row r="133" spans="1:183" s="4" customFormat="1" ht="27" customHeight="1" x14ac:dyDescent="0.25">
      <c r="A133" s="1"/>
      <c r="B133" s="27"/>
      <c r="C133" s="26"/>
      <c r="D133" s="26"/>
      <c r="E133" s="2"/>
      <c r="F133" s="23"/>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row>
    <row r="134" spans="1:183" s="4" customFormat="1" ht="27" customHeight="1" x14ac:dyDescent="0.25">
      <c r="A134" s="1"/>
      <c r="B134" s="27"/>
      <c r="C134" s="26"/>
      <c r="D134" s="26"/>
      <c r="E134" s="2"/>
      <c r="F134" s="23"/>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row>
    <row r="135" spans="1:183" s="4" customFormat="1" ht="27" customHeight="1" x14ac:dyDescent="0.25">
      <c r="A135" s="1"/>
      <c r="B135" s="27"/>
      <c r="C135" s="26"/>
      <c r="D135" s="26"/>
      <c r="E135" s="2"/>
      <c r="F135" s="23"/>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row>
    <row r="136" spans="1:183" s="4" customFormat="1" ht="27" customHeight="1" x14ac:dyDescent="0.25">
      <c r="A136" s="1"/>
      <c r="B136" s="27"/>
      <c r="C136" s="26"/>
      <c r="D136" s="26"/>
      <c r="E136" s="2"/>
      <c r="F136" s="23"/>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row>
    <row r="137" spans="1:183" s="4" customFormat="1" ht="27.75" customHeight="1" x14ac:dyDescent="0.25">
      <c r="A137" s="1"/>
      <c r="B137" s="27"/>
      <c r="C137" s="26"/>
      <c r="D137" s="26"/>
      <c r="E137" s="2"/>
      <c r="F137" s="23"/>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row>
    <row r="138" spans="1:183" s="4" customFormat="1" ht="27.75" customHeight="1" x14ac:dyDescent="0.25">
      <c r="A138" s="1"/>
      <c r="B138" s="27"/>
      <c r="C138" s="26"/>
      <c r="D138" s="26"/>
      <c r="E138" s="2"/>
      <c r="F138" s="23"/>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row>
    <row r="139" spans="1:183" s="4" customFormat="1" ht="27.75" customHeight="1" x14ac:dyDescent="0.25">
      <c r="A139" s="1"/>
      <c r="B139" s="27"/>
      <c r="C139" s="26"/>
      <c r="D139" s="26"/>
      <c r="E139" s="2"/>
      <c r="F139" s="23"/>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row>
    <row r="140" spans="1:183" s="4" customFormat="1" ht="27" customHeight="1" x14ac:dyDescent="0.25">
      <c r="A140" s="1"/>
      <c r="B140" s="27"/>
      <c r="C140" s="26"/>
      <c r="D140" s="26"/>
      <c r="E140" s="2"/>
      <c r="F140" s="23"/>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row>
    <row r="141" spans="1:183" s="4" customFormat="1" ht="27" customHeight="1" x14ac:dyDescent="0.25">
      <c r="A141" s="1"/>
      <c r="B141" s="27"/>
      <c r="C141" s="26"/>
      <c r="D141" s="26"/>
      <c r="E141" s="2"/>
      <c r="F141" s="23"/>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row>
    <row r="142" spans="1:183" s="4" customFormat="1" ht="27" customHeight="1" x14ac:dyDescent="0.25">
      <c r="A142" s="1"/>
      <c r="B142" s="27"/>
      <c r="C142" s="26"/>
      <c r="D142" s="26"/>
      <c r="E142" s="2"/>
      <c r="F142" s="23"/>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row>
    <row r="143" spans="1:183" s="4" customFormat="1" ht="27" customHeight="1" x14ac:dyDescent="0.25">
      <c r="A143" s="1"/>
      <c r="B143" s="27"/>
      <c r="C143" s="26"/>
      <c r="D143" s="26"/>
      <c r="E143" s="2"/>
      <c r="F143" s="23"/>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row>
    <row r="144" spans="1:183" s="4" customFormat="1" ht="27" customHeight="1" x14ac:dyDescent="0.25">
      <c r="A144" s="1"/>
      <c r="B144" s="27"/>
      <c r="C144" s="26"/>
      <c r="D144" s="26"/>
      <c r="E144" s="2"/>
      <c r="F144" s="23"/>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row>
    <row r="145" spans="1:183" s="4" customFormat="1" ht="27" customHeight="1" x14ac:dyDescent="0.25">
      <c r="A145" s="1"/>
      <c r="B145" s="27"/>
      <c r="C145" s="26"/>
      <c r="D145" s="26"/>
      <c r="E145" s="2"/>
      <c r="F145" s="23"/>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row>
    <row r="146" spans="1:183" s="4" customFormat="1" ht="27" customHeight="1" x14ac:dyDescent="0.25">
      <c r="A146" s="1"/>
      <c r="B146" s="27"/>
      <c r="C146" s="26"/>
      <c r="D146" s="26"/>
      <c r="E146" s="2"/>
      <c r="F146" s="23"/>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row>
    <row r="147" spans="1:183" s="4" customFormat="1" ht="27" customHeight="1" x14ac:dyDescent="0.25">
      <c r="A147" s="1"/>
      <c r="B147" s="27"/>
      <c r="C147" s="26"/>
      <c r="D147" s="26"/>
      <c r="E147" s="2"/>
      <c r="F147" s="23"/>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row>
    <row r="148" spans="1:183" s="4" customFormat="1" ht="27" customHeight="1" x14ac:dyDescent="0.25">
      <c r="A148" s="1"/>
      <c r="B148" s="27"/>
      <c r="C148" s="26"/>
      <c r="D148" s="26"/>
      <c r="E148" s="2"/>
      <c r="F148" s="1"/>
      <c r="G148" s="23"/>
      <c r="H148" s="23"/>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row>
    <row r="149" spans="1:183" s="4" customFormat="1" ht="27" customHeight="1" x14ac:dyDescent="0.25">
      <c r="A149" s="1"/>
      <c r="B149" s="27"/>
      <c r="C149" s="26"/>
      <c r="D149" s="26"/>
      <c r="E149" s="2"/>
      <c r="F149" s="1"/>
      <c r="G149" s="23"/>
      <c r="H149" s="23"/>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row>
    <row r="150" spans="1:183" s="4" customFormat="1" ht="27" customHeight="1" x14ac:dyDescent="0.25">
      <c r="A150" s="1"/>
      <c r="B150" s="27"/>
      <c r="C150" s="26"/>
      <c r="D150" s="26"/>
      <c r="E150" s="2"/>
      <c r="F150" s="1"/>
      <c r="G150" s="23"/>
      <c r="H150" s="23"/>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row>
    <row r="151" spans="1:183" s="4" customFormat="1" ht="27" customHeight="1" x14ac:dyDescent="0.25">
      <c r="A151" s="1"/>
      <c r="B151" s="27"/>
      <c r="C151" s="26"/>
      <c r="D151" s="26"/>
      <c r="E151" s="2"/>
      <c r="F151" s="1"/>
      <c r="G151" s="23"/>
      <c r="H151" s="23"/>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row>
    <row r="152" spans="1:183" s="4" customFormat="1" ht="27" customHeight="1" x14ac:dyDescent="0.25">
      <c r="A152" s="1"/>
      <c r="B152" s="27"/>
      <c r="C152" s="26"/>
      <c r="D152" s="26"/>
      <c r="E152" s="2"/>
      <c r="F152" s="1"/>
      <c r="G152" s="23"/>
      <c r="H152" s="23"/>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row>
    <row r="153" spans="1:183" s="4" customFormat="1" ht="27" customHeight="1" x14ac:dyDescent="0.25">
      <c r="A153" s="1"/>
      <c r="B153" s="27"/>
      <c r="C153" s="26"/>
      <c r="D153" s="26"/>
      <c r="E153" s="2"/>
      <c r="F153" s="1"/>
      <c r="G153" s="23"/>
      <c r="H153" s="23"/>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row>
    <row r="154" spans="1:183" s="4" customFormat="1" ht="27" customHeight="1" x14ac:dyDescent="0.25">
      <c r="A154" s="1"/>
      <c r="B154" s="27"/>
      <c r="C154" s="26"/>
      <c r="D154" s="26"/>
      <c r="E154" s="2"/>
      <c r="F154" s="1"/>
      <c r="G154" s="23"/>
      <c r="H154" s="23"/>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row>
    <row r="155" spans="1:183" s="4" customFormat="1" ht="27" customHeight="1" x14ac:dyDescent="0.25">
      <c r="A155" s="1"/>
      <c r="B155" s="27"/>
      <c r="C155" s="26"/>
      <c r="D155" s="26"/>
      <c r="E155" s="2"/>
      <c r="F155" s="1"/>
      <c r="G155" s="23"/>
      <c r="H155" s="23"/>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row>
    <row r="156" spans="1:183" s="4" customFormat="1" ht="27" customHeight="1" x14ac:dyDescent="0.25">
      <c r="A156" s="1"/>
      <c r="B156" s="27"/>
      <c r="C156" s="26"/>
      <c r="D156" s="26"/>
      <c r="E156" s="2"/>
      <c r="F156" s="1"/>
      <c r="G156" s="23"/>
      <c r="H156" s="23"/>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row>
    <row r="157" spans="1:183" s="4" customFormat="1" ht="27" customHeight="1" x14ac:dyDescent="0.25">
      <c r="A157" s="1"/>
      <c r="B157" s="27"/>
      <c r="C157" s="26"/>
      <c r="D157" s="26"/>
      <c r="E157" s="2"/>
      <c r="F157" s="1"/>
      <c r="G157" s="23"/>
      <c r="H157" s="23"/>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row>
    <row r="158" spans="1:183" s="4" customFormat="1" ht="27" customHeight="1" x14ac:dyDescent="0.25">
      <c r="A158" s="1"/>
      <c r="B158" s="27"/>
      <c r="C158" s="26"/>
      <c r="D158" s="26"/>
      <c r="E158" s="2"/>
      <c r="F158" s="1"/>
      <c r="G158" s="23"/>
      <c r="H158" s="23"/>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row>
    <row r="159" spans="1:183" s="4" customFormat="1" ht="27" customHeight="1" x14ac:dyDescent="0.25">
      <c r="A159" s="1"/>
      <c r="B159" s="27"/>
      <c r="C159" s="26"/>
      <c r="D159" s="26"/>
      <c r="E159" s="2"/>
      <c r="F159" s="1"/>
      <c r="G159" s="23"/>
      <c r="H159" s="23"/>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row>
    <row r="160" spans="1:183" s="4" customFormat="1" ht="27" customHeight="1" x14ac:dyDescent="0.25">
      <c r="A160" s="1"/>
      <c r="B160" s="27"/>
      <c r="C160" s="26"/>
      <c r="D160" s="26"/>
      <c r="E160" s="2"/>
      <c r="F160" s="1"/>
      <c r="G160" s="23"/>
      <c r="H160" s="23"/>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row>
    <row r="161" spans="1:183" s="4" customFormat="1" ht="27" customHeight="1" x14ac:dyDescent="0.25">
      <c r="A161" s="1"/>
      <c r="B161" s="27"/>
      <c r="C161" s="26"/>
      <c r="D161" s="26"/>
      <c r="E161" s="2"/>
      <c r="F161" s="1"/>
      <c r="G161" s="23"/>
      <c r="H161" s="23"/>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row>
    <row r="162" spans="1:183" s="4" customFormat="1" ht="27" customHeight="1" x14ac:dyDescent="0.25">
      <c r="A162" s="1"/>
      <c r="B162" s="27"/>
      <c r="C162" s="26"/>
      <c r="D162" s="26"/>
      <c r="E162" s="2"/>
      <c r="F162" s="1"/>
      <c r="G162" s="23"/>
      <c r="H162" s="23"/>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row>
    <row r="163" spans="1:183" s="4" customFormat="1" ht="27" customHeight="1" x14ac:dyDescent="0.25">
      <c r="A163" s="1"/>
      <c r="B163" s="27"/>
      <c r="C163" s="26"/>
      <c r="D163" s="26"/>
      <c r="E163" s="2"/>
      <c r="F163" s="1"/>
      <c r="G163" s="23"/>
      <c r="H163" s="23"/>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row>
    <row r="164" spans="1:183" s="4" customFormat="1" ht="27" customHeight="1" x14ac:dyDescent="0.25">
      <c r="A164" s="1"/>
      <c r="B164" s="27"/>
      <c r="C164" s="26"/>
      <c r="D164" s="26"/>
      <c r="E164" s="2"/>
      <c r="F164" s="1"/>
      <c r="G164" s="23"/>
      <c r="H164" s="23"/>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row>
    <row r="165" spans="1:183" s="4" customFormat="1" ht="27" customHeight="1" x14ac:dyDescent="0.25">
      <c r="A165" s="1"/>
      <c r="B165" s="27"/>
      <c r="C165" s="26"/>
      <c r="D165" s="26"/>
      <c r="E165" s="2"/>
      <c r="F165" s="1"/>
      <c r="G165" s="23"/>
      <c r="H165" s="23"/>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row>
    <row r="166" spans="1:183" s="4" customFormat="1" ht="27" customHeight="1" x14ac:dyDescent="0.25">
      <c r="A166" s="1"/>
      <c r="B166" s="27"/>
      <c r="C166" s="26"/>
      <c r="D166" s="26"/>
      <c r="E166" s="2"/>
      <c r="F166" s="28"/>
      <c r="G166" s="30"/>
      <c r="H166" s="30"/>
      <c r="I166" s="28"/>
      <c r="J166" s="28"/>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row>
    <row r="167" spans="1:183" s="4" customFormat="1" ht="27" customHeight="1" x14ac:dyDescent="0.25">
      <c r="A167" s="1"/>
      <c r="B167" s="27"/>
      <c r="C167" s="26"/>
      <c r="D167" s="26"/>
      <c r="E167" s="2"/>
      <c r="F167" s="28"/>
      <c r="G167" s="30"/>
      <c r="H167" s="30"/>
      <c r="I167" s="28"/>
      <c r="J167" s="28"/>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row>
    <row r="168" spans="1:183" s="4" customFormat="1" ht="27" customHeight="1" x14ac:dyDescent="0.25">
      <c r="A168" s="1"/>
      <c r="B168" s="27"/>
      <c r="C168" s="26"/>
      <c r="D168" s="26"/>
      <c r="E168" s="2"/>
      <c r="F168" s="28"/>
      <c r="G168" s="30"/>
      <c r="H168" s="30"/>
      <c r="I168" s="28"/>
      <c r="J168" s="28"/>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row>
    <row r="169" spans="1:183" s="4" customFormat="1" ht="27" customHeight="1" x14ac:dyDescent="0.25">
      <c r="A169" s="1"/>
      <c r="B169" s="27"/>
      <c r="C169" s="26"/>
      <c r="D169" s="26"/>
      <c r="E169" s="2"/>
      <c r="F169" s="28"/>
      <c r="G169" s="30"/>
      <c r="H169" s="30"/>
      <c r="I169" s="28"/>
      <c r="J169" s="28"/>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row>
    <row r="170" spans="1:183" s="4" customFormat="1" ht="27" customHeight="1" x14ac:dyDescent="0.25">
      <c r="A170" s="1"/>
      <c r="B170" s="27"/>
      <c r="C170" s="26"/>
      <c r="D170" s="26"/>
      <c r="E170" s="2"/>
      <c r="F170" s="28"/>
      <c r="G170" s="30"/>
      <c r="H170" s="30"/>
      <c r="I170" s="28"/>
      <c r="J170" s="28"/>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row>
    <row r="171" spans="1:183" s="4" customFormat="1" ht="27" customHeight="1" x14ac:dyDescent="0.25">
      <c r="A171" s="1"/>
      <c r="B171" s="27"/>
      <c r="C171" s="26"/>
      <c r="D171" s="26"/>
      <c r="E171" s="2"/>
      <c r="F171" s="28"/>
      <c r="G171" s="30"/>
      <c r="H171" s="30"/>
      <c r="I171" s="28"/>
      <c r="J171" s="28"/>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row>
    <row r="172" spans="1:183" s="4" customFormat="1" ht="27" customHeight="1" x14ac:dyDescent="0.25">
      <c r="A172" s="1"/>
      <c r="B172" s="27"/>
      <c r="C172" s="26"/>
      <c r="D172" s="26"/>
      <c r="E172" s="2"/>
      <c r="F172" s="28"/>
      <c r="G172" s="30"/>
      <c r="H172" s="30"/>
      <c r="I172" s="28"/>
      <c r="J172" s="28"/>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row>
    <row r="173" spans="1:183" s="4" customFormat="1" ht="27" customHeight="1" x14ac:dyDescent="0.25">
      <c r="A173" s="1"/>
      <c r="B173" s="27"/>
      <c r="C173" s="26"/>
      <c r="D173" s="26"/>
      <c r="E173" s="2"/>
      <c r="F173" s="28"/>
      <c r="G173" s="30"/>
      <c r="H173" s="30"/>
      <c r="I173" s="28"/>
      <c r="J173" s="28"/>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row>
    <row r="174" spans="1:183" s="4" customFormat="1" ht="27" customHeight="1" x14ac:dyDescent="0.25">
      <c r="A174" s="1"/>
      <c r="B174" s="27"/>
      <c r="C174" s="26"/>
      <c r="D174" s="26"/>
      <c r="E174" s="2"/>
      <c r="F174" s="28"/>
      <c r="G174" s="30"/>
      <c r="H174" s="30"/>
      <c r="I174" s="28"/>
      <c r="J174" s="28"/>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row>
    <row r="175" spans="1:183" s="4" customFormat="1" ht="27" customHeight="1" x14ac:dyDescent="0.25">
      <c r="A175" s="1"/>
      <c r="B175" s="27"/>
      <c r="C175" s="26"/>
      <c r="D175" s="26"/>
      <c r="E175" s="2"/>
      <c r="F175" s="28"/>
      <c r="G175" s="30"/>
      <c r="H175" s="30"/>
      <c r="I175" s="28"/>
      <c r="J175" s="28"/>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row>
    <row r="176" spans="1:183" s="4" customFormat="1" ht="27" customHeight="1" x14ac:dyDescent="0.25">
      <c r="A176" s="1"/>
      <c r="B176" s="27"/>
      <c r="C176" s="26"/>
      <c r="D176" s="26"/>
      <c r="E176" s="2"/>
      <c r="F176" s="28"/>
      <c r="G176" s="30"/>
      <c r="H176" s="30"/>
      <c r="I176" s="28"/>
      <c r="J176" s="28"/>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row>
    <row r="177" spans="1:183" s="4" customFormat="1" ht="27" customHeight="1" x14ac:dyDescent="0.25">
      <c r="A177" s="1"/>
      <c r="B177" s="27"/>
      <c r="C177" s="26"/>
      <c r="D177" s="26"/>
      <c r="E177" s="2"/>
      <c r="F177" s="28"/>
      <c r="G177" s="30"/>
      <c r="H177" s="30"/>
      <c r="I177" s="28"/>
      <c r="J177" s="28"/>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row>
    <row r="178" spans="1:183" s="4" customFormat="1" ht="27" customHeight="1" x14ac:dyDescent="0.25">
      <c r="A178" s="1"/>
      <c r="B178" s="27"/>
      <c r="C178" s="26"/>
      <c r="D178" s="26"/>
      <c r="E178" s="2"/>
      <c r="F178" s="28"/>
      <c r="G178" s="30"/>
      <c r="H178" s="30"/>
      <c r="I178" s="28"/>
      <c r="J178" s="28"/>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row>
    <row r="179" spans="1:183" s="4" customFormat="1" ht="27" customHeight="1" x14ac:dyDescent="0.25">
      <c r="A179" s="1"/>
      <c r="B179" s="27"/>
      <c r="C179" s="26"/>
      <c r="D179" s="26"/>
      <c r="E179" s="2"/>
      <c r="F179" s="28"/>
      <c r="G179" s="30"/>
      <c r="H179" s="30"/>
      <c r="I179" s="28"/>
      <c r="J179" s="28"/>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row>
    <row r="180" spans="1:183" ht="27" customHeight="1" x14ac:dyDescent="0.25">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row>
    <row r="181" spans="1:183" ht="27" customHeight="1" x14ac:dyDescent="0.25">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row>
    <row r="182" spans="1:183" ht="27" customHeight="1" x14ac:dyDescent="0.25">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row>
    <row r="183" spans="1:183" ht="27" customHeight="1" x14ac:dyDescent="0.25">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row>
    <row r="184" spans="1:183" ht="27" customHeight="1" x14ac:dyDescent="0.25">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row>
    <row r="185" spans="1:183" ht="27" customHeight="1" x14ac:dyDescent="0.25">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row>
    <row r="186" spans="1:183" ht="27" customHeight="1" x14ac:dyDescent="0.25">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row>
    <row r="187" spans="1:183" ht="27" customHeight="1" x14ac:dyDescent="0.25">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row>
    <row r="188" spans="1:183" ht="27" customHeight="1" x14ac:dyDescent="0.25">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row>
    <row r="189" spans="1:183" ht="27" customHeight="1" x14ac:dyDescent="0.25">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row>
    <row r="190" spans="1:183" ht="27" customHeight="1" x14ac:dyDescent="0.25">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row>
    <row r="191" spans="1:183" ht="27" customHeight="1" x14ac:dyDescent="0.25">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row>
    <row r="192" spans="1:183" ht="27" customHeight="1" x14ac:dyDescent="0.25">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row>
    <row r="193" spans="12:76" ht="27" customHeight="1" x14ac:dyDescent="0.25">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row>
    <row r="194" spans="12:76" ht="27" customHeight="1" x14ac:dyDescent="0.25">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row>
    <row r="195" spans="12:76" ht="27" customHeight="1" x14ac:dyDescent="0.25">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row>
    <row r="196" spans="12:76" ht="27" customHeight="1" x14ac:dyDescent="0.25">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row>
    <row r="197" spans="12:76" ht="27" customHeight="1" x14ac:dyDescent="0.25">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row>
    <row r="198" spans="12:76" ht="27" customHeight="1" x14ac:dyDescent="0.25">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row>
    <row r="199" spans="12:76" ht="27" customHeight="1" x14ac:dyDescent="0.25">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row>
    <row r="200" spans="12:76" ht="27" customHeight="1" x14ac:dyDescent="0.25">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row>
    <row r="201" spans="12:76" ht="27" customHeight="1" x14ac:dyDescent="0.25">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row>
    <row r="202" spans="12:76" ht="27" customHeight="1" x14ac:dyDescent="0.25">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row>
    <row r="203" spans="12:76" ht="27" customHeight="1" x14ac:dyDescent="0.25">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row>
    <row r="204" spans="12:76" ht="27" customHeight="1" x14ac:dyDescent="0.25">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row>
    <row r="205" spans="12:76" ht="27" customHeight="1" x14ac:dyDescent="0.25">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row>
    <row r="206" spans="12:76" ht="27" customHeight="1" x14ac:dyDescent="0.25">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row>
    <row r="207" spans="12:76" ht="27" customHeight="1" x14ac:dyDescent="0.25">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row>
    <row r="208" spans="12:76" ht="27" customHeight="1" x14ac:dyDescent="0.25">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row>
    <row r="209" spans="12:76" ht="27" customHeight="1" x14ac:dyDescent="0.25">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row>
    <row r="210" spans="12:76" ht="27" customHeight="1" x14ac:dyDescent="0.25">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row>
    <row r="211" spans="12:76" ht="27" customHeight="1" x14ac:dyDescent="0.25">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row>
    <row r="212" spans="12:76" ht="27" customHeight="1" x14ac:dyDescent="0.25">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row>
    <row r="213" spans="12:76" ht="27" customHeight="1" x14ac:dyDescent="0.25">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row>
    <row r="214" spans="12:76" ht="27" customHeight="1" x14ac:dyDescent="0.25">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row>
    <row r="215" spans="12:76" ht="27" customHeight="1" x14ac:dyDescent="0.25">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row>
    <row r="216" spans="12:76" ht="27" customHeight="1" x14ac:dyDescent="0.25">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row>
    <row r="217" spans="12:76" ht="27" customHeight="1" x14ac:dyDescent="0.25">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row>
    <row r="218" spans="12:76" ht="27" customHeight="1" x14ac:dyDescent="0.25">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row>
    <row r="219" spans="12:76" ht="27" customHeight="1" x14ac:dyDescent="0.25">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row>
    <row r="220" spans="12:76" ht="27" customHeight="1" x14ac:dyDescent="0.25">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row>
    <row r="221" spans="12:76" ht="27" customHeight="1" x14ac:dyDescent="0.25">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row>
    <row r="222" spans="12:76" ht="27" customHeight="1" x14ac:dyDescent="0.25">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row>
    <row r="223" spans="12:76" ht="27" customHeight="1" x14ac:dyDescent="0.25">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row>
    <row r="224" spans="12:76" ht="27" customHeight="1" x14ac:dyDescent="0.25">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row>
    <row r="225" spans="12:76" ht="27" customHeight="1" x14ac:dyDescent="0.25">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row>
    <row r="226" spans="12:76" ht="27" customHeight="1" x14ac:dyDescent="0.25">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row>
    <row r="227" spans="12:76" ht="27" customHeight="1" x14ac:dyDescent="0.25">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row>
    <row r="228" spans="12:76" ht="27" customHeight="1" x14ac:dyDescent="0.25">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row>
    <row r="229" spans="12:76" ht="27" customHeight="1" x14ac:dyDescent="0.25">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row>
    <row r="230" spans="12:76" ht="27" customHeight="1" x14ac:dyDescent="0.25">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row>
    <row r="231" spans="12:76" ht="27" customHeight="1" x14ac:dyDescent="0.25">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row>
    <row r="232" spans="12:76" ht="27" customHeight="1" x14ac:dyDescent="0.25">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row>
    <row r="233" spans="12:76" ht="27" customHeight="1" x14ac:dyDescent="0.25">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row>
    <row r="234" spans="12:76" ht="27" customHeight="1" x14ac:dyDescent="0.25">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row>
    <row r="235" spans="12:76" ht="27" customHeight="1" x14ac:dyDescent="0.25">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row>
    <row r="236" spans="12:76" ht="27" customHeight="1" x14ac:dyDescent="0.25">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row>
    <row r="237" spans="12:76" ht="27" customHeight="1" x14ac:dyDescent="0.25">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row>
    <row r="238" spans="12:76" ht="27" customHeight="1" x14ac:dyDescent="0.25">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row>
    <row r="239" spans="12:76" ht="27" customHeight="1" x14ac:dyDescent="0.25">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row>
    <row r="240" spans="12:76" ht="27" customHeight="1" x14ac:dyDescent="0.25">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row>
    <row r="241" spans="12:76" ht="27" customHeight="1" x14ac:dyDescent="0.25">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row>
    <row r="242" spans="12:76" ht="27" customHeight="1" x14ac:dyDescent="0.25">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row>
    <row r="243" spans="12:76" ht="27" customHeight="1" x14ac:dyDescent="0.25">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row>
    <row r="244" spans="12:76" ht="27" customHeight="1" x14ac:dyDescent="0.25">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row>
    <row r="245" spans="12:76" ht="27" customHeight="1" x14ac:dyDescent="0.25">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row>
    <row r="246" spans="12:76" ht="27" customHeight="1" x14ac:dyDescent="0.25">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row>
  </sheetData>
  <sheetProtection algorithmName="SHA-512" hashValue="o4x7gRkHSwIhW08F8oWmTiVzcSbncd/gUqtylFG9AU9VqEoTa2hRmoqtq+dS73XwxEsE3kTNhig8/HQWWu7UPw==" saltValue="oWr8FAyCwIy5b2cVsjryIw==" spinCount="100000" sheet="1" objects="1" scenarios="1" selectLockedCells="1"/>
  <mergeCells count="1">
    <mergeCell ref="B3:D3"/>
  </mergeCells>
  <pageMargins left="0.70866141732283472" right="0.31496062992125984" top="0.51181102362204722" bottom="0.35433070866141736" header="0.31496062992125984" footer="0.31496062992125984"/>
  <pageSetup paperSize="9" scale="59" fitToWidth="2" fitToHeight="10" orientation="portrait" horizontalDpi="4294967293" r:id="rId1"/>
  <rowBreaks count="1" manualBreakCount="1">
    <brk id="100" min="1" max="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8B4C9-759A-43AA-BA1C-0DC705B00687}">
  <sheetPr codeName="Sheet24">
    <tabColor rgb="FF2DAE76"/>
  </sheetPr>
  <dimension ref="B1:E15"/>
  <sheetViews>
    <sheetView showGridLines="0" showRowColHeaders="0" zoomScaleNormal="100" workbookViewId="0">
      <selection activeCell="U13" sqref="T13:U13"/>
    </sheetView>
  </sheetViews>
  <sheetFormatPr defaultColWidth="9.109375" defaultRowHeight="14.4" x14ac:dyDescent="0.3"/>
  <cols>
    <col min="1" max="1" width="9.109375" style="33"/>
    <col min="2" max="2" width="12.88671875" style="33" customWidth="1"/>
    <col min="3" max="3" width="11" style="33" customWidth="1"/>
    <col min="4" max="4" width="56.109375" style="33" customWidth="1"/>
    <col min="5" max="5" width="11.88671875" style="33" customWidth="1"/>
    <col min="6" max="16384" width="9.109375" style="33"/>
  </cols>
  <sheetData>
    <row r="1" spans="2:5" ht="15" thickBot="1" x14ac:dyDescent="0.35"/>
    <row r="2" spans="2:5" ht="16.2" x14ac:dyDescent="0.3">
      <c r="B2" s="570" t="s">
        <v>225</v>
      </c>
      <c r="C2" s="571" t="s">
        <v>229</v>
      </c>
      <c r="D2" s="572" t="s">
        <v>230</v>
      </c>
      <c r="E2" s="573" t="s">
        <v>231</v>
      </c>
    </row>
    <row r="3" spans="2:5" ht="75.599999999999994" x14ac:dyDescent="0.3">
      <c r="B3" s="557">
        <v>44044</v>
      </c>
      <c r="C3" s="558">
        <v>4</v>
      </c>
      <c r="D3" s="559" t="s">
        <v>673</v>
      </c>
      <c r="E3" s="560" t="s">
        <v>486</v>
      </c>
    </row>
    <row r="4" spans="2:5" ht="37.799999999999997" x14ac:dyDescent="0.3">
      <c r="B4" s="557">
        <v>43556</v>
      </c>
      <c r="C4" s="558">
        <v>3.2</v>
      </c>
      <c r="D4" s="559" t="s">
        <v>516</v>
      </c>
      <c r="E4" s="560" t="s">
        <v>486</v>
      </c>
    </row>
    <row r="5" spans="2:5" x14ac:dyDescent="0.3">
      <c r="B5" s="557">
        <v>43481</v>
      </c>
      <c r="C5" s="558">
        <v>3.1</v>
      </c>
      <c r="D5" s="561" t="s">
        <v>497</v>
      </c>
      <c r="E5" s="560" t="s">
        <v>498</v>
      </c>
    </row>
    <row r="6" spans="2:5" ht="126" x14ac:dyDescent="0.3">
      <c r="B6" s="557">
        <v>43221</v>
      </c>
      <c r="C6" s="558">
        <v>3</v>
      </c>
      <c r="D6" s="561" t="s">
        <v>499</v>
      </c>
      <c r="E6" s="560" t="s">
        <v>500</v>
      </c>
    </row>
    <row r="7" spans="2:5" ht="37.799999999999997" x14ac:dyDescent="0.3">
      <c r="B7" s="557">
        <v>43160</v>
      </c>
      <c r="C7" s="558" t="s">
        <v>501</v>
      </c>
      <c r="D7" s="561" t="s">
        <v>502</v>
      </c>
      <c r="E7" s="560" t="s">
        <v>305</v>
      </c>
    </row>
    <row r="8" spans="2:5" ht="25.2" x14ac:dyDescent="0.3">
      <c r="B8" s="557">
        <v>43009</v>
      </c>
      <c r="C8" s="558">
        <v>2.1</v>
      </c>
      <c r="D8" s="561" t="s">
        <v>503</v>
      </c>
      <c r="E8" s="560" t="s">
        <v>504</v>
      </c>
    </row>
    <row r="9" spans="2:5" ht="25.2" x14ac:dyDescent="0.3">
      <c r="B9" s="557">
        <v>42948</v>
      </c>
      <c r="C9" s="558">
        <v>2</v>
      </c>
      <c r="D9" s="561" t="s">
        <v>505</v>
      </c>
      <c r="E9" s="560" t="s">
        <v>506</v>
      </c>
    </row>
    <row r="10" spans="2:5" x14ac:dyDescent="0.3">
      <c r="B10" s="557">
        <v>42614</v>
      </c>
      <c r="C10" s="558">
        <v>1.4</v>
      </c>
      <c r="D10" s="561" t="s">
        <v>507</v>
      </c>
      <c r="E10" s="560" t="s">
        <v>508</v>
      </c>
    </row>
    <row r="11" spans="2:5" x14ac:dyDescent="0.3">
      <c r="B11" s="557">
        <v>42583</v>
      </c>
      <c r="C11" s="558">
        <v>1.3</v>
      </c>
      <c r="D11" s="561" t="s">
        <v>509</v>
      </c>
      <c r="E11" s="560" t="s">
        <v>508</v>
      </c>
    </row>
    <row r="12" spans="2:5" x14ac:dyDescent="0.3">
      <c r="B12" s="557">
        <v>42552</v>
      </c>
      <c r="C12" s="558">
        <v>1.2</v>
      </c>
      <c r="D12" s="561" t="s">
        <v>510</v>
      </c>
      <c r="E12" s="560" t="s">
        <v>508</v>
      </c>
    </row>
    <row r="13" spans="2:5" ht="25.2" x14ac:dyDescent="0.3">
      <c r="B13" s="557">
        <v>42522</v>
      </c>
      <c r="C13" s="558">
        <v>1.1000000000000001</v>
      </c>
      <c r="D13" s="561" t="s">
        <v>511</v>
      </c>
      <c r="E13" s="560" t="s">
        <v>508</v>
      </c>
    </row>
    <row r="14" spans="2:5" x14ac:dyDescent="0.3">
      <c r="B14" s="562">
        <v>42522</v>
      </c>
      <c r="C14" s="563">
        <v>1</v>
      </c>
      <c r="D14" s="564" t="s">
        <v>512</v>
      </c>
      <c r="E14" s="565" t="s">
        <v>513</v>
      </c>
    </row>
    <row r="15" spans="2:5" ht="15" thickBot="1" x14ac:dyDescent="0.35">
      <c r="B15" s="566">
        <v>42491</v>
      </c>
      <c r="C15" s="567">
        <v>0</v>
      </c>
      <c r="D15" s="568" t="s">
        <v>514</v>
      </c>
      <c r="E15" s="569" t="s">
        <v>515</v>
      </c>
    </row>
  </sheetData>
  <sheetProtection algorithmName="SHA-512" hashValue="UCfqzK4LR1nldpXoxB58gZVGTbwtt89ZRUOAQq4gtVSvLgbsYcUrLeMhvLmGwWsg+GLqz4J0NIFFsh+ugIhjeg==" saltValue="eJd8Y2iB8qdwRaLGZwB0pA==" spinCount="100000" sheet="1" objects="1" scenarios="1" selectLockedCells="1" selectUnlockedCells="1"/>
  <pageMargins left="0.7" right="0.7" top="0.75" bottom="0.75" header="0.3" footer="0.3"/>
  <pageSetup paperSize="9" scale="86" orientation="portrait" horizontalDpi="4294967294"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A0253-1190-4EDA-878A-E69AEE16C818}">
  <sheetPr codeName="Sheet2">
    <tabColor rgb="FF2DAE76"/>
    <pageSetUpPr fitToPage="1"/>
  </sheetPr>
  <dimension ref="A1:H31"/>
  <sheetViews>
    <sheetView showGridLines="0" showRowColHeaders="0" zoomScaleNormal="100" workbookViewId="0">
      <selection activeCell="C22" sqref="C22:D22"/>
    </sheetView>
  </sheetViews>
  <sheetFormatPr defaultColWidth="9.109375" defaultRowHeight="15.6" x14ac:dyDescent="0.3"/>
  <cols>
    <col min="1" max="1" width="3.5546875" style="61" customWidth="1"/>
    <col min="2" max="2" width="34.44140625" style="80" customWidth="1"/>
    <col min="3" max="3" width="55.44140625" style="61" customWidth="1"/>
    <col min="4" max="4" width="35" style="61" customWidth="1"/>
    <col min="5" max="5" width="18.109375" style="61" customWidth="1"/>
    <col min="6" max="6" width="66" style="61" customWidth="1"/>
    <col min="7" max="7" width="65.44140625" style="61" customWidth="1"/>
    <col min="8" max="16384" width="9.109375" style="61"/>
  </cols>
  <sheetData>
    <row r="1" spans="1:6" ht="16.2" thickBot="1" x14ac:dyDescent="0.35">
      <c r="A1" s="147"/>
      <c r="B1" s="148"/>
      <c r="C1" s="149"/>
      <c r="D1" s="149"/>
      <c r="E1" s="149"/>
      <c r="F1" s="149"/>
    </row>
    <row r="2" spans="1:6" ht="94.5" customHeight="1" x14ac:dyDescent="0.3">
      <c r="B2" s="150"/>
      <c r="C2" s="151"/>
      <c r="D2" s="151"/>
      <c r="E2" s="151"/>
      <c r="F2" s="152"/>
    </row>
    <row r="3" spans="1:6" ht="28.5" customHeight="1" x14ac:dyDescent="0.3">
      <c r="B3" s="117" t="str">
        <f>'[3]Guidance Notes'!B3</f>
        <v>Wales Funding Programme</v>
      </c>
      <c r="C3" s="153"/>
      <c r="D3" s="118"/>
      <c r="E3" s="118"/>
      <c r="F3" s="119"/>
    </row>
    <row r="4" spans="1:6" ht="16.2" x14ac:dyDescent="0.3">
      <c r="B4" s="120" t="s">
        <v>490</v>
      </c>
      <c r="C4" s="153"/>
      <c r="D4" s="118"/>
      <c r="E4" s="118"/>
      <c r="F4" s="119"/>
    </row>
    <row r="5" spans="1:6" ht="16.2" x14ac:dyDescent="0.3">
      <c r="B5" s="154"/>
      <c r="C5" s="125"/>
      <c r="D5" s="155"/>
      <c r="E5" s="156"/>
      <c r="F5" s="157"/>
    </row>
    <row r="6" spans="1:6" ht="17.25" customHeight="1" x14ac:dyDescent="0.3">
      <c r="B6" s="691" t="s">
        <v>585</v>
      </c>
      <c r="C6" s="694"/>
      <c r="D6" s="694"/>
      <c r="E6" s="694"/>
      <c r="F6" s="695"/>
    </row>
    <row r="7" spans="1:6" ht="17.25" customHeight="1" x14ac:dyDescent="0.3">
      <c r="B7" s="163"/>
      <c r="C7" s="112"/>
      <c r="D7" s="112"/>
      <c r="E7" s="112"/>
      <c r="F7" s="164"/>
    </row>
    <row r="8" spans="1:6" ht="23.25" customHeight="1" x14ac:dyDescent="0.3">
      <c r="B8" s="691" t="s">
        <v>586</v>
      </c>
      <c r="C8" s="694"/>
      <c r="D8" s="694"/>
      <c r="E8" s="111"/>
      <c r="F8" s="131"/>
    </row>
    <row r="9" spans="1:6" ht="7.5" customHeight="1" x14ac:dyDescent="0.3">
      <c r="B9" s="130"/>
      <c r="C9" s="111"/>
      <c r="D9" s="111"/>
      <c r="E9" s="111"/>
      <c r="F9" s="131"/>
    </row>
    <row r="10" spans="1:6" x14ac:dyDescent="0.3">
      <c r="B10" s="720" t="s">
        <v>582</v>
      </c>
      <c r="C10" s="692"/>
      <c r="D10" s="692"/>
      <c r="E10" s="692"/>
      <c r="F10" s="693"/>
    </row>
    <row r="11" spans="1:6" ht="12" customHeight="1" x14ac:dyDescent="0.3">
      <c r="B11" s="165"/>
      <c r="C11" s="166"/>
      <c r="D11" s="167"/>
      <c r="E11" s="166"/>
      <c r="F11" s="168"/>
    </row>
    <row r="12" spans="1:6" ht="41.1" customHeight="1" x14ac:dyDescent="0.3">
      <c r="B12" s="691" t="s">
        <v>654</v>
      </c>
      <c r="C12" s="694"/>
      <c r="D12" s="694"/>
      <c r="E12" s="694"/>
      <c r="F12" s="695"/>
    </row>
    <row r="13" spans="1:6" ht="17.25" customHeight="1" x14ac:dyDescent="0.3">
      <c r="B13" s="691" t="s">
        <v>491</v>
      </c>
      <c r="C13" s="694"/>
      <c r="D13" s="694"/>
      <c r="E13" s="694"/>
      <c r="F13" s="695"/>
    </row>
    <row r="14" spans="1:6" ht="9.75" customHeight="1" x14ac:dyDescent="0.3">
      <c r="B14" s="163"/>
      <c r="C14" s="112"/>
      <c r="D14" s="112"/>
      <c r="E14" s="112"/>
      <c r="F14" s="164"/>
    </row>
    <row r="15" spans="1:6" ht="25.5" customHeight="1" x14ac:dyDescent="0.3">
      <c r="B15" s="691" t="s">
        <v>492</v>
      </c>
      <c r="C15" s="694"/>
      <c r="D15" s="694"/>
      <c r="E15" s="694"/>
      <c r="F15" s="695"/>
    </row>
    <row r="16" spans="1:6" ht="25.5" customHeight="1" x14ac:dyDescent="0.3">
      <c r="B16" s="691" t="s">
        <v>493</v>
      </c>
      <c r="C16" s="694"/>
      <c r="D16" s="694"/>
      <c r="E16" s="694"/>
      <c r="F16" s="695"/>
    </row>
    <row r="17" spans="2:8" ht="266.10000000000002" customHeight="1" x14ac:dyDescent="0.3">
      <c r="B17" s="691" t="s">
        <v>658</v>
      </c>
      <c r="C17" s="694"/>
      <c r="D17" s="694"/>
      <c r="E17" s="694"/>
      <c r="F17" s="695"/>
    </row>
    <row r="18" spans="2:8" ht="16.2" x14ac:dyDescent="0.3">
      <c r="B18" s="120" t="s">
        <v>496</v>
      </c>
      <c r="C18" s="109"/>
      <c r="D18" s="109"/>
      <c r="E18" s="109"/>
      <c r="F18" s="133"/>
    </row>
    <row r="19" spans="2:8" ht="7.5" customHeight="1" x14ac:dyDescent="0.3">
      <c r="B19" s="158"/>
      <c r="C19" s="159"/>
      <c r="D19" s="687"/>
      <c r="E19" s="687"/>
      <c r="F19" s="688"/>
      <c r="G19" s="31"/>
      <c r="H19" s="31"/>
    </row>
    <row r="20" spans="2:8" ht="33" customHeight="1" x14ac:dyDescent="0.3">
      <c r="B20" s="721" t="s">
        <v>653</v>
      </c>
      <c r="C20" s="722"/>
      <c r="D20" s="722"/>
      <c r="E20" s="722"/>
      <c r="F20" s="723"/>
      <c r="G20" s="78"/>
      <c r="H20" s="78"/>
    </row>
    <row r="21" spans="2:8" ht="2.1" hidden="1" customHeight="1" x14ac:dyDescent="0.3">
      <c r="B21" s="724"/>
      <c r="C21" s="725"/>
      <c r="D21" s="725"/>
      <c r="E21" s="725"/>
      <c r="F21" s="726"/>
      <c r="G21" s="79"/>
      <c r="H21" s="79"/>
    </row>
    <row r="22" spans="2:8" ht="20.100000000000001" customHeight="1" x14ac:dyDescent="0.3">
      <c r="B22" s="169" t="s">
        <v>483</v>
      </c>
      <c r="C22" s="727"/>
      <c r="D22" s="727"/>
      <c r="E22" s="687"/>
      <c r="F22" s="688"/>
      <c r="G22" s="75"/>
      <c r="H22" s="31"/>
    </row>
    <row r="23" spans="2:8" ht="30" customHeight="1" x14ac:dyDescent="0.3">
      <c r="B23" s="169" t="s">
        <v>0</v>
      </c>
      <c r="C23" s="728"/>
      <c r="D23" s="728"/>
      <c r="E23" s="687"/>
      <c r="F23" s="688"/>
      <c r="G23" s="75"/>
      <c r="H23" s="31"/>
    </row>
    <row r="24" spans="2:8" ht="30" customHeight="1" x14ac:dyDescent="0.3">
      <c r="B24" s="169" t="s">
        <v>579</v>
      </c>
      <c r="C24" s="728"/>
      <c r="D24" s="728"/>
      <c r="E24" s="687"/>
      <c r="F24" s="729"/>
      <c r="G24" s="75"/>
      <c r="H24" s="31"/>
    </row>
    <row r="25" spans="2:8" ht="30" customHeight="1" x14ac:dyDescent="0.3">
      <c r="B25" s="169" t="s">
        <v>225</v>
      </c>
      <c r="C25" s="728"/>
      <c r="D25" s="728"/>
      <c r="E25" s="689"/>
      <c r="F25" s="729"/>
      <c r="G25" s="75"/>
      <c r="H25" s="31"/>
    </row>
    <row r="26" spans="2:8" ht="15.75" customHeight="1" x14ac:dyDescent="0.3">
      <c r="B26" s="161"/>
      <c r="C26" s="690"/>
      <c r="D26" s="690"/>
      <c r="E26" s="689"/>
      <c r="F26" s="688"/>
      <c r="G26" s="75"/>
      <c r="H26" s="31"/>
    </row>
    <row r="27" spans="2:8" ht="15.75" customHeight="1" x14ac:dyDescent="0.3">
      <c r="B27" s="162"/>
      <c r="C27" s="109"/>
      <c r="D27" s="109"/>
      <c r="E27" s="109"/>
      <c r="F27" s="133"/>
    </row>
    <row r="28" spans="2:8" x14ac:dyDescent="0.3">
      <c r="B28" s="717" t="s">
        <v>329</v>
      </c>
      <c r="C28" s="718"/>
      <c r="D28" s="718"/>
      <c r="E28" s="718"/>
      <c r="F28" s="719"/>
      <c r="G28" s="77"/>
      <c r="H28" s="77"/>
    </row>
    <row r="29" spans="2:8" x14ac:dyDescent="0.3">
      <c r="B29" s="137" t="s">
        <v>350</v>
      </c>
      <c r="C29" s="138"/>
      <c r="D29" s="139"/>
      <c r="E29" s="139"/>
      <c r="F29" s="140"/>
      <c r="G29" s="41"/>
      <c r="H29" s="41"/>
    </row>
    <row r="30" spans="2:8" ht="18.75" customHeight="1" thickBot="1" x14ac:dyDescent="0.35">
      <c r="B30" s="170"/>
      <c r="C30" s="171"/>
      <c r="D30" s="123"/>
      <c r="E30" s="123"/>
      <c r="F30" s="603" t="str">
        <f ca="1">'Guidance Notes'!F39</f>
        <v>Version 3.2 | © Salix 2021</v>
      </c>
    </row>
    <row r="31" spans="2:8" ht="16.2" thickBot="1" x14ac:dyDescent="0.35">
      <c r="B31" s="577"/>
      <c r="C31" s="578"/>
      <c r="D31" s="578"/>
      <c r="E31" s="578"/>
      <c r="F31" s="579"/>
    </row>
  </sheetData>
  <sheetProtection algorithmName="SHA-512" hashValue="6VKk91YGx4/8DS1M9z1k4lgjQs+c9kvV+CcyFhAI7A3uZ4XsG/9IXs0UdiY5Oi2KkmQS725ydll9++RdmGvSuQ==" saltValue="6OirhUMd1wrR52/EkOn0lA==" spinCount="100000" sheet="1" scenarios="1" selectLockedCells="1"/>
  <mergeCells count="16">
    <mergeCell ref="B28:F28"/>
    <mergeCell ref="B16:F16"/>
    <mergeCell ref="B20:F20"/>
    <mergeCell ref="B21:F21"/>
    <mergeCell ref="C22:D22"/>
    <mergeCell ref="C24:D24"/>
    <mergeCell ref="F24:F25"/>
    <mergeCell ref="C25:D25"/>
    <mergeCell ref="B17:F17"/>
    <mergeCell ref="C23:D23"/>
    <mergeCell ref="B15:F15"/>
    <mergeCell ref="B6:F6"/>
    <mergeCell ref="B8:D8"/>
    <mergeCell ref="B10:F10"/>
    <mergeCell ref="B12:F12"/>
    <mergeCell ref="B13:F13"/>
  </mergeCells>
  <dataValidations count="2">
    <dataValidation type="date" operator="greaterThan" allowBlank="1" showInputMessage="1" showErrorMessage="1" errorTitle="Date" error="Please enter a value in a valid date format_x000a__x000a_E.g. dd/mm/yyyy" sqref="E22:E24 D19:E19" xr:uid="{B757028A-B3D4-499E-A801-C4388FA26924}">
      <formula1>42736</formula1>
    </dataValidation>
    <dataValidation type="whole" operator="greaterThanOrEqual" allowBlank="1" showInputMessage="1" showErrorMessage="1" errorTitle="Contingency Days" error="Please enter the number of contingency days as a whole number, greater than or equal to 0" sqref="F19 F22:F24" xr:uid="{E2477A70-54DD-4CE9-9562-50CC83E038C7}">
      <formula1>0</formula1>
    </dataValidation>
  </dataValidations>
  <hyperlinks>
    <hyperlink ref="B29" r:id="rId1" display="technical@salixfinance.co.uk" xr:uid="{E6FA781F-D857-4CD7-8258-91E7AC9F89B4}"/>
  </hyperlinks>
  <pageMargins left="0.7" right="0.7" top="0.75" bottom="0.75" header="0.3" footer="0.3"/>
  <pageSetup paperSize="9" scale="67" fitToHeight="0" orientation="landscape" horizontalDpi="4294967294" verticalDpi="360" r:id="rId2"/>
  <drawing r:id="rId3"/>
  <legacyDrawing r:id="rId4"/>
  <mc:AlternateContent xmlns:mc="http://schemas.openxmlformats.org/markup-compatibility/2006">
    <mc:Choice Requires="x14">
      <controls>
        <mc:AlternateContent xmlns:mc="http://schemas.openxmlformats.org/markup-compatibility/2006">
          <mc:Choice Requires="x14">
            <control shapeId="24577" r:id="rId5" name="Check Box 1">
              <controlPr defaultSize="0" autoFill="0" autoLine="0" autoPict="0">
                <anchor moveWithCells="1">
                  <from>
                    <xdr:col>3</xdr:col>
                    <xdr:colOff>457200</xdr:colOff>
                    <xdr:row>4</xdr:row>
                    <xdr:rowOff>121920</xdr:rowOff>
                  </from>
                  <to>
                    <xdr:col>3</xdr:col>
                    <xdr:colOff>1287780</xdr:colOff>
                    <xdr:row>6</xdr:row>
                    <xdr:rowOff>30480</xdr:rowOff>
                  </to>
                </anchor>
              </controlPr>
            </control>
          </mc:Choice>
        </mc:AlternateContent>
        <mc:AlternateContent xmlns:mc="http://schemas.openxmlformats.org/markup-compatibility/2006">
          <mc:Choice Requires="x14">
            <control shapeId="24578" r:id="rId6" name="Check Box 2">
              <controlPr defaultSize="0" autoFill="0" autoLine="0" autoPict="0">
                <anchor moveWithCells="1">
                  <from>
                    <xdr:col>3</xdr:col>
                    <xdr:colOff>297180</xdr:colOff>
                    <xdr:row>6</xdr:row>
                    <xdr:rowOff>160020</xdr:rowOff>
                  </from>
                  <to>
                    <xdr:col>3</xdr:col>
                    <xdr:colOff>1059180</xdr:colOff>
                    <xdr:row>7</xdr:row>
                    <xdr:rowOff>228600</xdr:rowOff>
                  </to>
                </anchor>
              </controlPr>
            </control>
          </mc:Choice>
        </mc:AlternateContent>
        <mc:AlternateContent xmlns:mc="http://schemas.openxmlformats.org/markup-compatibility/2006">
          <mc:Choice Requires="x14">
            <control shapeId="24579" r:id="rId7" name="Check Box 3">
              <controlPr defaultSize="0" autoFill="0" autoLine="0" autoPict="0">
                <anchor moveWithCells="1">
                  <from>
                    <xdr:col>2</xdr:col>
                    <xdr:colOff>2316480</xdr:colOff>
                    <xdr:row>8</xdr:row>
                    <xdr:rowOff>45720</xdr:rowOff>
                  </from>
                  <to>
                    <xdr:col>2</xdr:col>
                    <xdr:colOff>3009900</xdr:colOff>
                    <xdr:row>10</xdr:row>
                    <xdr:rowOff>30480</xdr:rowOff>
                  </to>
                </anchor>
              </controlPr>
            </control>
          </mc:Choice>
        </mc:AlternateContent>
        <mc:AlternateContent xmlns:mc="http://schemas.openxmlformats.org/markup-compatibility/2006">
          <mc:Choice Requires="x14">
            <control shapeId="24580" r:id="rId8" name="Check Box 4">
              <controlPr defaultSize="0" autoFill="0" autoLine="0" autoPict="0">
                <anchor moveWithCells="1">
                  <from>
                    <xdr:col>5</xdr:col>
                    <xdr:colOff>3390900</xdr:colOff>
                    <xdr:row>11</xdr:row>
                    <xdr:rowOff>30480</xdr:rowOff>
                  </from>
                  <to>
                    <xdr:col>5</xdr:col>
                    <xdr:colOff>4145280</xdr:colOff>
                    <xdr:row>11</xdr:row>
                    <xdr:rowOff>335280</xdr:rowOff>
                  </to>
                </anchor>
              </controlPr>
            </control>
          </mc:Choice>
        </mc:AlternateContent>
        <mc:AlternateContent xmlns:mc="http://schemas.openxmlformats.org/markup-compatibility/2006">
          <mc:Choice Requires="x14">
            <control shapeId="24581" r:id="rId9" name="Check Box 5">
              <controlPr defaultSize="0" autoFill="0" autoLine="0" autoPict="0">
                <anchor moveWithCells="1">
                  <from>
                    <xdr:col>2</xdr:col>
                    <xdr:colOff>3040380</xdr:colOff>
                    <xdr:row>11</xdr:row>
                    <xdr:rowOff>495300</xdr:rowOff>
                  </from>
                  <to>
                    <xdr:col>2</xdr:col>
                    <xdr:colOff>3657600</xdr:colOff>
                    <xdr:row>13</xdr:row>
                    <xdr:rowOff>38100</xdr:rowOff>
                  </to>
                </anchor>
              </controlPr>
            </control>
          </mc:Choice>
        </mc:AlternateContent>
        <mc:AlternateContent xmlns:mc="http://schemas.openxmlformats.org/markup-compatibility/2006">
          <mc:Choice Requires="x14">
            <control shapeId="24582" r:id="rId10" name="Check Box 6">
              <controlPr defaultSize="0" autoFill="0" autoLine="0" autoPict="0">
                <anchor moveWithCells="1">
                  <from>
                    <xdr:col>5</xdr:col>
                    <xdr:colOff>2286000</xdr:colOff>
                    <xdr:row>13</xdr:row>
                    <xdr:rowOff>76200</xdr:rowOff>
                  </from>
                  <to>
                    <xdr:col>5</xdr:col>
                    <xdr:colOff>2964180</xdr:colOff>
                    <xdr:row>14</xdr:row>
                    <xdr:rowOff>236220</xdr:rowOff>
                  </to>
                </anchor>
              </controlPr>
            </control>
          </mc:Choice>
        </mc:AlternateContent>
        <mc:AlternateContent xmlns:mc="http://schemas.openxmlformats.org/markup-compatibility/2006">
          <mc:Choice Requires="x14">
            <control shapeId="24583" r:id="rId11" name="Check Box 7">
              <controlPr defaultSize="0" autoFill="0" autoLine="0" autoPict="0">
                <anchor moveWithCells="1">
                  <from>
                    <xdr:col>3</xdr:col>
                    <xdr:colOff>1516380</xdr:colOff>
                    <xdr:row>14</xdr:row>
                    <xdr:rowOff>297180</xdr:rowOff>
                  </from>
                  <to>
                    <xdr:col>3</xdr:col>
                    <xdr:colOff>1897380</xdr:colOff>
                    <xdr:row>15</xdr:row>
                    <xdr:rowOff>198120</xdr:rowOff>
                  </to>
                </anchor>
              </controlPr>
            </control>
          </mc:Choice>
        </mc:AlternateContent>
        <mc:AlternateContent xmlns:mc="http://schemas.openxmlformats.org/markup-compatibility/2006">
          <mc:Choice Requires="x14">
            <control shapeId="24584" r:id="rId12" name="Check Box 8">
              <controlPr defaultSize="0" autoFill="0" autoLine="0" autoPict="0">
                <anchor moveWithCells="1">
                  <from>
                    <xdr:col>1</xdr:col>
                    <xdr:colOff>152400</xdr:colOff>
                    <xdr:row>16</xdr:row>
                    <xdr:rowOff>419100</xdr:rowOff>
                  </from>
                  <to>
                    <xdr:col>1</xdr:col>
                    <xdr:colOff>533400</xdr:colOff>
                    <xdr:row>16</xdr:row>
                    <xdr:rowOff>647700</xdr:rowOff>
                  </to>
                </anchor>
              </controlPr>
            </control>
          </mc:Choice>
        </mc:AlternateContent>
        <mc:AlternateContent xmlns:mc="http://schemas.openxmlformats.org/markup-compatibility/2006">
          <mc:Choice Requires="x14">
            <control shapeId="24585" r:id="rId13" name="Check Box 9">
              <controlPr defaultSize="0" autoFill="0" autoLine="0" autoPict="0">
                <anchor moveWithCells="1">
                  <from>
                    <xdr:col>1</xdr:col>
                    <xdr:colOff>152400</xdr:colOff>
                    <xdr:row>16</xdr:row>
                    <xdr:rowOff>731520</xdr:rowOff>
                  </from>
                  <to>
                    <xdr:col>1</xdr:col>
                    <xdr:colOff>533400</xdr:colOff>
                    <xdr:row>16</xdr:row>
                    <xdr:rowOff>960120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CA50"/>
  <sheetViews>
    <sheetView zoomScale="85" zoomScaleNormal="85" workbookViewId="0">
      <selection activeCell="M18" sqref="M18"/>
    </sheetView>
  </sheetViews>
  <sheetFormatPr defaultColWidth="9.109375" defaultRowHeight="15.6" x14ac:dyDescent="0.3"/>
  <cols>
    <col min="1" max="1" width="10.44140625" style="34" customWidth="1"/>
    <col min="2" max="2" width="12.109375" style="34" customWidth="1"/>
    <col min="3" max="3" width="8.88671875" style="34" customWidth="1"/>
    <col min="4" max="4" width="12" style="34" customWidth="1"/>
    <col min="5" max="5" width="19.44140625" style="34" customWidth="1"/>
    <col min="6" max="47" width="5.88671875" style="34" customWidth="1"/>
    <col min="48" max="49" width="12.44140625" style="34" customWidth="1"/>
    <col min="50" max="50" width="10.88671875" style="34" customWidth="1"/>
    <col min="51" max="51" width="11.5546875" style="34" customWidth="1"/>
    <col min="52" max="52" width="13.44140625" style="34" customWidth="1"/>
    <col min="53" max="53" width="11.109375" style="34" customWidth="1"/>
    <col min="54" max="54" width="11.44140625" style="34" customWidth="1"/>
    <col min="55" max="55" width="15.44140625" style="34" customWidth="1"/>
    <col min="56" max="56" width="12.5546875" style="34" customWidth="1"/>
    <col min="57" max="57" width="12.44140625" style="34" customWidth="1"/>
    <col min="58" max="58" width="10.88671875" style="34" customWidth="1"/>
    <col min="59" max="59" width="11.5546875" style="34" customWidth="1"/>
    <col min="60" max="60" width="12" style="34" customWidth="1"/>
    <col min="61" max="61" width="12.5546875" style="34" customWidth="1"/>
    <col min="62" max="62" width="10.44140625" style="34" customWidth="1"/>
    <col min="63" max="63" width="13.44140625" style="34" customWidth="1"/>
    <col min="64" max="64" width="14.44140625" style="34" customWidth="1"/>
    <col min="65" max="65" width="15.44140625" style="34" customWidth="1"/>
    <col min="66" max="66" width="14.5546875" style="34" customWidth="1"/>
    <col min="67" max="67" width="11.44140625" style="34" customWidth="1"/>
    <col min="68" max="68" width="11.109375" style="34" customWidth="1"/>
    <col min="69" max="69" width="11.44140625" style="34" customWidth="1"/>
    <col min="70" max="70" width="12" style="34" customWidth="1"/>
    <col min="71" max="71" width="13.109375" style="34" customWidth="1"/>
    <col min="72" max="72" width="11.5546875" style="34" customWidth="1"/>
    <col min="73" max="73" width="13.44140625" style="34" customWidth="1"/>
    <col min="74" max="74" width="12.44140625" style="34" customWidth="1"/>
    <col min="75" max="75" width="16.44140625" style="34" customWidth="1"/>
    <col min="76" max="76" width="13.44140625" style="34" customWidth="1"/>
    <col min="77" max="77" width="14.44140625" style="34" customWidth="1"/>
    <col min="78" max="78" width="15.44140625" style="34" customWidth="1"/>
    <col min="79" max="79" width="11.88671875" style="34" bestFit="1" customWidth="1"/>
    <col min="80" max="80" width="13.88671875" style="34" customWidth="1"/>
    <col min="81" max="81" width="15.88671875" style="34" customWidth="1"/>
    <col min="82" max="82" width="13.5546875" style="34" customWidth="1"/>
    <col min="83" max="83" width="15.109375" style="34" customWidth="1"/>
    <col min="84" max="84" width="14.5546875" style="34" customWidth="1"/>
    <col min="85" max="86" width="13.5546875" style="34" customWidth="1"/>
    <col min="87" max="87" width="15.44140625" style="34" customWidth="1"/>
    <col min="88" max="88" width="12.88671875" style="34" customWidth="1"/>
    <col min="89" max="89" width="13.44140625" style="34" customWidth="1"/>
    <col min="90" max="90" width="16" style="34" customWidth="1"/>
    <col min="91" max="16384" width="9.109375" style="34"/>
  </cols>
  <sheetData>
    <row r="1" spans="1:37" x14ac:dyDescent="0.3">
      <c r="A1" s="35" t="s">
        <v>274</v>
      </c>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7" ht="60.75" customHeight="1" x14ac:dyDescent="0.3">
      <c r="A2" s="684" t="s">
        <v>257</v>
      </c>
      <c r="B2" s="684" t="s">
        <v>233</v>
      </c>
      <c r="C2" s="684" t="s">
        <v>258</v>
      </c>
      <c r="D2" s="684" t="s">
        <v>259</v>
      </c>
      <c r="E2" s="684" t="s">
        <v>234</v>
      </c>
      <c r="F2" s="684" t="s">
        <v>235</v>
      </c>
      <c r="G2" s="684" t="s">
        <v>236</v>
      </c>
      <c r="H2" s="684" t="s">
        <v>260</v>
      </c>
      <c r="I2" s="684" t="s">
        <v>237</v>
      </c>
      <c r="J2" s="684" t="s">
        <v>261</v>
      </c>
      <c r="K2" s="684" t="s">
        <v>271</v>
      </c>
      <c r="L2" s="684" t="s">
        <v>262</v>
      </c>
      <c r="M2" s="684" t="s">
        <v>263</v>
      </c>
      <c r="N2" s="684" t="s">
        <v>264</v>
      </c>
      <c r="O2" s="684" t="s">
        <v>265</v>
      </c>
      <c r="P2" s="684" t="s">
        <v>408</v>
      </c>
      <c r="Q2" s="684" t="s">
        <v>409</v>
      </c>
      <c r="R2" s="684" t="s">
        <v>34</v>
      </c>
      <c r="S2" s="684" t="s">
        <v>35</v>
      </c>
      <c r="T2" s="684" t="s">
        <v>266</v>
      </c>
      <c r="U2" s="684" t="s">
        <v>267</v>
      </c>
      <c r="V2" s="684" t="s">
        <v>268</v>
      </c>
      <c r="W2" s="684" t="s">
        <v>269</v>
      </c>
      <c r="X2" s="685" t="s">
        <v>238</v>
      </c>
      <c r="Y2" s="684" t="s">
        <v>239</v>
      </c>
      <c r="Z2" s="684" t="s">
        <v>270</v>
      </c>
      <c r="AA2" s="684" t="s">
        <v>356</v>
      </c>
      <c r="AB2" s="684" t="s">
        <v>240</v>
      </c>
      <c r="AC2" s="684" t="s">
        <v>357</v>
      </c>
      <c r="AD2" s="684" t="s">
        <v>358</v>
      </c>
      <c r="AE2" s="685" t="s">
        <v>272</v>
      </c>
      <c r="AF2" s="684" t="s">
        <v>232</v>
      </c>
      <c r="AI2" s="36"/>
      <c r="AJ2" s="36"/>
      <c r="AK2" s="36"/>
    </row>
    <row r="3" spans="1:37" x14ac:dyDescent="0.3">
      <c r="A3" s="49"/>
      <c r="B3" s="56">
        <f>'Programme details'!C9</f>
        <v>0</v>
      </c>
      <c r="C3" s="57">
        <f>'Programme details'!C7</f>
        <v>0</v>
      </c>
      <c r="D3" s="49" t="str">
        <f>LEFT(E3,6)</f>
        <v/>
      </c>
      <c r="E3" s="63"/>
      <c r="F3" s="50">
        <f>'Programme details'!C69</f>
        <v>0</v>
      </c>
      <c r="G3" s="50">
        <f>'Programme details'!C71</f>
        <v>0</v>
      </c>
      <c r="H3" s="51" t="s">
        <v>280</v>
      </c>
      <c r="I3" s="72">
        <f>'ECM 1'!C20</f>
        <v>0</v>
      </c>
      <c r="J3" s="51">
        <f>'Programme details'!C5</f>
        <v>0</v>
      </c>
      <c r="K3" s="55">
        <f ca="1">'Programme details'!D55</f>
        <v>0</v>
      </c>
      <c r="L3" s="55">
        <f ca="1">'Programme details'!E55</f>
        <v>0</v>
      </c>
      <c r="M3" s="53" t="str">
        <f ca="1">IF(L3=0,"",L3/K3)</f>
        <v/>
      </c>
      <c r="N3" s="49">
        <f ca="1">IF(SUM(E11:E28)&gt;0,"MPS",D9)</f>
        <v>0</v>
      </c>
      <c r="O3" s="49">
        <f ca="1">IF(SUM(E11:E28)&gt;0,"MPS",E9)</f>
        <v>0</v>
      </c>
      <c r="P3" s="49">
        <f ca="1">IF(SUM(F11:F28)&gt;0,"MPS",F9)</f>
        <v>0</v>
      </c>
      <c r="Q3" s="49" t="str">
        <f ca="1">IF(SUM(G11:G28)&gt;0,"MPS",G9)</f>
        <v/>
      </c>
      <c r="R3" s="49">
        <f ca="1">IF(SUM(J11:J28)=0,'ECM 1'!C14,"Multiple project types")</f>
        <v>0</v>
      </c>
      <c r="S3" s="49">
        <f ca="1">IF(SUM(J11:J28)=0,'ECM 1'!C16,"MPS")</f>
        <v>0</v>
      </c>
      <c r="T3" s="49">
        <f ca="1">IF(SUM(J11:J28)=0,'ECM 1'!C23,"MPS")</f>
        <v>0</v>
      </c>
      <c r="U3" s="49">
        <f ca="1">IF(SUM(K11:K28)=0,'ECM 1'!D23,"MPS")</f>
        <v>0</v>
      </c>
      <c r="V3" s="49">
        <f ca="1">IF(SUM(L11:L28)=0,'ECM 1'!H23,"MPS")</f>
        <v>0</v>
      </c>
      <c r="W3" s="49" t="str">
        <f ca="1">IF(SUM(M11:M28)=0,M9,"MPS")</f>
        <v/>
      </c>
      <c r="X3" s="90">
        <f ca="1">O29</f>
        <v>0</v>
      </c>
      <c r="Y3" s="52">
        <f ca="1">'Programme details'!C63</f>
        <v>0</v>
      </c>
      <c r="Z3" s="49"/>
      <c r="AA3" s="54">
        <f ca="1">'Programme details'!G55</f>
        <v>0</v>
      </c>
      <c r="AB3" s="49">
        <f ca="1">IF(SUM(N11:N28)=0,N9,"MPS")</f>
        <v>0</v>
      </c>
      <c r="AC3" s="91">
        <f ca="1">Q29</f>
        <v>0</v>
      </c>
      <c r="AD3" s="52">
        <f ca="1">'Programme details'!C65</f>
        <v>0</v>
      </c>
      <c r="AE3" s="90">
        <f ca="1">R29</f>
        <v>0</v>
      </c>
      <c r="AF3" s="49" t="str">
        <f ca="1">'Programme details'!C67</f>
        <v>Non-Compliant</v>
      </c>
    </row>
    <row r="6" spans="1:37" x14ac:dyDescent="0.3">
      <c r="K6" s="38"/>
    </row>
    <row r="7" spans="1:37" x14ac:dyDescent="0.3">
      <c r="A7" s="37" t="s">
        <v>273</v>
      </c>
    </row>
    <row r="8" spans="1:37" ht="66.75" customHeight="1" x14ac:dyDescent="0.3">
      <c r="A8" s="684" t="s">
        <v>224</v>
      </c>
      <c r="B8" s="684" t="s">
        <v>275</v>
      </c>
      <c r="C8" s="684" t="s">
        <v>241</v>
      </c>
      <c r="D8" s="684" t="s">
        <v>242</v>
      </c>
      <c r="E8" s="684" t="s">
        <v>243</v>
      </c>
      <c r="F8" s="684" t="s">
        <v>408</v>
      </c>
      <c r="G8" s="684" t="s">
        <v>409</v>
      </c>
      <c r="H8" s="684" t="s">
        <v>200</v>
      </c>
      <c r="I8" s="684" t="s">
        <v>276</v>
      </c>
      <c r="J8" s="684" t="s">
        <v>244</v>
      </c>
      <c r="K8" s="684" t="s">
        <v>245</v>
      </c>
      <c r="L8" s="684" t="s">
        <v>246</v>
      </c>
      <c r="M8" s="684" t="s">
        <v>277</v>
      </c>
      <c r="N8" s="684" t="s">
        <v>240</v>
      </c>
      <c r="O8" s="684" t="s">
        <v>247</v>
      </c>
      <c r="P8" s="684" t="s">
        <v>356</v>
      </c>
      <c r="Q8" s="684" t="s">
        <v>359</v>
      </c>
      <c r="R8" s="684" t="s">
        <v>278</v>
      </c>
      <c r="S8" s="684" t="s">
        <v>279</v>
      </c>
      <c r="U8" s="684" t="s">
        <v>360</v>
      </c>
      <c r="V8" s="684" t="s">
        <v>361</v>
      </c>
    </row>
    <row r="9" spans="1:37" x14ac:dyDescent="0.3">
      <c r="A9" s="49" t="s">
        <v>390</v>
      </c>
      <c r="B9" s="49">
        <f t="shared" ref="B9:B14" si="0">E$3</f>
        <v>0</v>
      </c>
      <c r="C9" s="49" t="e">
        <f t="shared" ref="C9:C28" ca="1" si="1">$V9&amp;$U9&amp;$E$3</f>
        <v>#N/A</v>
      </c>
      <c r="D9" s="49">
        <f ca="1">INDIRECT("'"&amp;A9&amp;"'"&amp;"!B23")</f>
        <v>0</v>
      </c>
      <c r="E9" s="52">
        <f ca="1">INDIRECT("'"&amp;A9&amp;"'"&amp;"!E23")</f>
        <v>0</v>
      </c>
      <c r="F9" s="52">
        <f ca="1">INDIRECT("'"&amp;A9&amp;"'"&amp;"!F23")</f>
        <v>0</v>
      </c>
      <c r="G9" s="52" t="str">
        <f ca="1">INDIRECT("'"&amp;A9&amp;"'"&amp;"!G23")</f>
        <v/>
      </c>
      <c r="H9" s="49">
        <f t="shared" ref="H9:H28" ca="1" si="2">INDIRECT("'"&amp;A9&amp;"'"&amp;"!C14")</f>
        <v>0</v>
      </c>
      <c r="I9" s="49">
        <f t="shared" ref="I9:I28" ca="1" si="3">INDIRECT("'"&amp;A9&amp;"'"&amp;"!C16")</f>
        <v>0</v>
      </c>
      <c r="J9" s="58">
        <f ca="1">INDIRECT("'"&amp;A9&amp;"'"&amp;"!C23")</f>
        <v>0</v>
      </c>
      <c r="K9" s="58">
        <f ca="1">INDIRECT("'"&amp;A9&amp;"'"&amp;"!D23")</f>
        <v>0</v>
      </c>
      <c r="L9" s="49">
        <f t="shared" ref="L9:L14" ca="1" si="4">J9-K9</f>
        <v>0</v>
      </c>
      <c r="M9" s="66" t="str">
        <f ca="1">IF(L9=0,"",L9/J9)</f>
        <v/>
      </c>
      <c r="N9" s="49">
        <f ca="1">INDIRECT("'"&amp;A9&amp;"'"&amp;"!c26")</f>
        <v>0</v>
      </c>
      <c r="O9" s="49">
        <f ca="1">INDIRECT("'"&amp;A9&amp;"'"&amp;"!k23")</f>
        <v>0</v>
      </c>
      <c r="P9" s="59">
        <f ca="1">INDIRECT("'"&amp;A9&amp;"'"&amp;"!J23")</f>
        <v>0</v>
      </c>
      <c r="Q9" s="59">
        <f t="shared" ref="Q9:Q28" ca="1" si="5">P9*N9</f>
        <v>0</v>
      </c>
      <c r="R9" s="60">
        <f t="shared" ref="R9:R14" ca="1" si="6">N9*O9</f>
        <v>0</v>
      </c>
      <c r="S9" s="92">
        <f ca="1">INDIRECT("'"&amp;A9&amp;"'"&amp;"!C45")</f>
        <v>0</v>
      </c>
      <c r="U9" s="49">
        <f ca="1">COUNTIF($V$9:V9,V9)</f>
        <v>1</v>
      </c>
      <c r="V9" s="49" t="e">
        <f ca="1">VLOOKUP(D9,'Technology List &amp; Con. Factors'!F:K,6,FALSE)</f>
        <v>#N/A</v>
      </c>
    </row>
    <row r="10" spans="1:37" x14ac:dyDescent="0.3">
      <c r="A10" s="49" t="s">
        <v>390</v>
      </c>
      <c r="B10" s="49">
        <f t="shared" si="0"/>
        <v>0</v>
      </c>
      <c r="C10" s="49" t="e">
        <f t="shared" ca="1" si="1"/>
        <v>#N/A</v>
      </c>
      <c r="D10" s="49">
        <f ca="1">INDIRECT("'"&amp;A10&amp;"'"&amp;"!B24")</f>
        <v>0</v>
      </c>
      <c r="E10" s="52">
        <f ca="1">INDIRECT("'"&amp;A10&amp;"'"&amp;"!E24")</f>
        <v>0</v>
      </c>
      <c r="F10" s="52">
        <f ca="1">INDIRECT("'"&amp;A10&amp;"'"&amp;"!F24")</f>
        <v>0</v>
      </c>
      <c r="G10" s="52" t="str">
        <f ca="1">INDIRECT("'"&amp;A10&amp;"'"&amp;"!G24")</f>
        <v/>
      </c>
      <c r="H10" s="49">
        <f t="shared" ca="1" si="2"/>
        <v>0</v>
      </c>
      <c r="I10" s="49">
        <f t="shared" ca="1" si="3"/>
        <v>0</v>
      </c>
      <c r="J10" s="58">
        <f ca="1">INDIRECT("'"&amp;A10&amp;"'"&amp;"!C24")</f>
        <v>0</v>
      </c>
      <c r="K10" s="58">
        <f ca="1">INDIRECT("'"&amp;A10&amp;"'"&amp;"!D24")</f>
        <v>0</v>
      </c>
      <c r="L10" s="49">
        <f t="shared" ca="1" si="4"/>
        <v>0</v>
      </c>
      <c r="M10" s="66" t="str">
        <f t="shared" ref="M10:M28" ca="1" si="7">IF(L10=0,"",L10/J10)</f>
        <v/>
      </c>
      <c r="N10" s="49">
        <f t="shared" ref="N10:N28" ca="1" si="8">INDIRECT("'"&amp;A10&amp;"'"&amp;"!c26")</f>
        <v>0</v>
      </c>
      <c r="O10" s="49">
        <f ca="1">INDIRECT("'"&amp;A10&amp;"'"&amp;"!k24")</f>
        <v>0</v>
      </c>
      <c r="P10" s="59">
        <f ca="1">INDIRECT("'"&amp;A10&amp;"'"&amp;"!J24")</f>
        <v>0</v>
      </c>
      <c r="Q10" s="59">
        <f t="shared" ca="1" si="5"/>
        <v>0</v>
      </c>
      <c r="R10" s="60">
        <f t="shared" ca="1" si="6"/>
        <v>0</v>
      </c>
      <c r="S10" s="92">
        <v>0</v>
      </c>
      <c r="U10" s="49">
        <f ca="1">COUNTIF($V$9:V10,V10)</f>
        <v>2</v>
      </c>
      <c r="V10" s="49" t="e">
        <f ca="1">VLOOKUP(D10,'Technology List &amp; Con. Factors'!F:K,6,FALSE)</f>
        <v>#N/A</v>
      </c>
    </row>
    <row r="11" spans="1:37" x14ac:dyDescent="0.3">
      <c r="A11" s="49" t="s">
        <v>391</v>
      </c>
      <c r="B11" s="49">
        <f t="shared" si="0"/>
        <v>0</v>
      </c>
      <c r="C11" s="49" t="e">
        <f t="shared" ca="1" si="1"/>
        <v>#N/A</v>
      </c>
      <c r="D11" s="49">
        <f ca="1">INDIRECT("'"&amp;A11&amp;"'"&amp;"!B23")</f>
        <v>0</v>
      </c>
      <c r="E11" s="52">
        <f ca="1">INDIRECT("'"&amp;A11&amp;"'"&amp;"!E23")</f>
        <v>0</v>
      </c>
      <c r="F11" s="52">
        <f t="shared" ref="F11" ca="1" si="9">INDIRECT("'"&amp;A11&amp;"'"&amp;"!F23")</f>
        <v>0</v>
      </c>
      <c r="G11" s="52" t="str">
        <f t="shared" ref="G11" ca="1" si="10">INDIRECT("'"&amp;A11&amp;"'"&amp;"!G23")</f>
        <v/>
      </c>
      <c r="H11" s="49">
        <f t="shared" ca="1" si="2"/>
        <v>0</v>
      </c>
      <c r="I11" s="49">
        <f t="shared" ca="1" si="3"/>
        <v>0</v>
      </c>
      <c r="J11" s="58">
        <f ca="1">INDIRECT("'"&amp;A11&amp;"'"&amp;"!C23")</f>
        <v>0</v>
      </c>
      <c r="K11" s="58">
        <f ca="1">INDIRECT("'"&amp;A11&amp;"'"&amp;"!D23")</f>
        <v>0</v>
      </c>
      <c r="L11" s="49">
        <f t="shared" ca="1" si="4"/>
        <v>0</v>
      </c>
      <c r="M11" s="66" t="str">
        <f t="shared" ca="1" si="7"/>
        <v/>
      </c>
      <c r="N11" s="49">
        <f t="shared" ca="1" si="8"/>
        <v>0</v>
      </c>
      <c r="O11" s="49">
        <f t="shared" ref="O11:O27" ca="1" si="11">INDIRECT("'"&amp;A11&amp;"'"&amp;"!k23")</f>
        <v>0</v>
      </c>
      <c r="P11" s="59">
        <f t="shared" ref="P11:P27" ca="1" si="12">INDIRECT("'"&amp;A11&amp;"'"&amp;"!J23")</f>
        <v>0</v>
      </c>
      <c r="Q11" s="59">
        <f t="shared" ca="1" si="5"/>
        <v>0</v>
      </c>
      <c r="R11" s="60">
        <f t="shared" ca="1" si="6"/>
        <v>0</v>
      </c>
      <c r="S11" s="92">
        <f t="shared" ref="S11:S27" ca="1" si="13">INDIRECT("'"&amp;A11&amp;"'"&amp;"!C45")</f>
        <v>0</v>
      </c>
      <c r="U11" s="49">
        <f ca="1">COUNTIF($V$9:V11,V11)</f>
        <v>3</v>
      </c>
      <c r="V11" s="49" t="e">
        <f ca="1">VLOOKUP(D11,'Technology List &amp; Con. Factors'!F:K,6,FALSE)</f>
        <v>#N/A</v>
      </c>
    </row>
    <row r="12" spans="1:37" x14ac:dyDescent="0.3">
      <c r="A12" s="49" t="s">
        <v>391</v>
      </c>
      <c r="B12" s="49">
        <f t="shared" si="0"/>
        <v>0</v>
      </c>
      <c r="C12" s="49" t="e">
        <f t="shared" ca="1" si="1"/>
        <v>#N/A</v>
      </c>
      <c r="D12" s="49">
        <f ca="1">INDIRECT("'"&amp;A12&amp;"'"&amp;"!B24")</f>
        <v>0</v>
      </c>
      <c r="E12" s="52">
        <f ca="1">INDIRECT("'"&amp;A12&amp;"'"&amp;"!E24")</f>
        <v>0</v>
      </c>
      <c r="F12" s="52">
        <f t="shared" ref="F12" ca="1" si="14">INDIRECT("'"&amp;A12&amp;"'"&amp;"!F24")</f>
        <v>0</v>
      </c>
      <c r="G12" s="52" t="str">
        <f t="shared" ref="G12" ca="1" si="15">INDIRECT("'"&amp;A12&amp;"'"&amp;"!G24")</f>
        <v/>
      </c>
      <c r="H12" s="49">
        <f t="shared" ca="1" si="2"/>
        <v>0</v>
      </c>
      <c r="I12" s="49">
        <f t="shared" ca="1" si="3"/>
        <v>0</v>
      </c>
      <c r="J12" s="58">
        <f ca="1">INDIRECT("'"&amp;A12&amp;"'"&amp;"!C24")</f>
        <v>0</v>
      </c>
      <c r="K12" s="58">
        <f ca="1">INDIRECT("'"&amp;A12&amp;"'"&amp;"!D24")</f>
        <v>0</v>
      </c>
      <c r="L12" s="49">
        <f t="shared" ca="1" si="4"/>
        <v>0</v>
      </c>
      <c r="M12" s="66" t="str">
        <f t="shared" ca="1" si="7"/>
        <v/>
      </c>
      <c r="N12" s="49">
        <f t="shared" ca="1" si="8"/>
        <v>0</v>
      </c>
      <c r="O12" s="49">
        <f ca="1">INDIRECT("'"&amp;A12&amp;"'"&amp;"!k24")</f>
        <v>0</v>
      </c>
      <c r="P12" s="59">
        <f ca="1">INDIRECT("'"&amp;A12&amp;"'"&amp;"!J24")</f>
        <v>0</v>
      </c>
      <c r="Q12" s="59">
        <f t="shared" ca="1" si="5"/>
        <v>0</v>
      </c>
      <c r="R12" s="60">
        <f t="shared" ca="1" si="6"/>
        <v>0</v>
      </c>
      <c r="S12" s="92">
        <v>0</v>
      </c>
      <c r="U12" s="49">
        <f ca="1">COUNTIF($V$9:V12,V12)</f>
        <v>4</v>
      </c>
      <c r="V12" s="49" t="e">
        <f ca="1">VLOOKUP(D12,'Technology List &amp; Con. Factors'!F:K,6,FALSE)</f>
        <v>#N/A</v>
      </c>
    </row>
    <row r="13" spans="1:37" x14ac:dyDescent="0.3">
      <c r="A13" s="49" t="s">
        <v>392</v>
      </c>
      <c r="B13" s="49">
        <f t="shared" si="0"/>
        <v>0</v>
      </c>
      <c r="C13" s="49" t="e">
        <f t="shared" ca="1" si="1"/>
        <v>#N/A</v>
      </c>
      <c r="D13" s="49">
        <f ca="1">INDIRECT("'"&amp;A13&amp;"'"&amp;"!B23")</f>
        <v>0</v>
      </c>
      <c r="E13" s="52">
        <f ca="1">INDIRECT("'"&amp;A13&amp;"'"&amp;"!E23")</f>
        <v>0</v>
      </c>
      <c r="F13" s="52">
        <f t="shared" ref="F13" ca="1" si="16">INDIRECT("'"&amp;A13&amp;"'"&amp;"!F23")</f>
        <v>0</v>
      </c>
      <c r="G13" s="52" t="str">
        <f t="shared" ref="G13" ca="1" si="17">INDIRECT("'"&amp;A13&amp;"'"&amp;"!G23")</f>
        <v/>
      </c>
      <c r="H13" s="49">
        <f t="shared" ca="1" si="2"/>
        <v>0</v>
      </c>
      <c r="I13" s="49">
        <f t="shared" ca="1" si="3"/>
        <v>0</v>
      </c>
      <c r="J13" s="58">
        <f ca="1">INDIRECT("'"&amp;A13&amp;"'"&amp;"!C23")</f>
        <v>0</v>
      </c>
      <c r="K13" s="58">
        <f ca="1">INDIRECT("'"&amp;A13&amp;"'"&amp;"!D23")</f>
        <v>0</v>
      </c>
      <c r="L13" s="49">
        <f t="shared" ca="1" si="4"/>
        <v>0</v>
      </c>
      <c r="M13" s="66" t="str">
        <f t="shared" ca="1" si="7"/>
        <v/>
      </c>
      <c r="N13" s="49">
        <f t="shared" ca="1" si="8"/>
        <v>0</v>
      </c>
      <c r="O13" s="49">
        <f t="shared" ref="O13" ca="1" si="18">INDIRECT("'"&amp;A13&amp;"'"&amp;"!k23")</f>
        <v>0</v>
      </c>
      <c r="P13" s="59">
        <f t="shared" ref="P13" ca="1" si="19">INDIRECT("'"&amp;A13&amp;"'"&amp;"!J23")</f>
        <v>0</v>
      </c>
      <c r="Q13" s="59">
        <f t="shared" ca="1" si="5"/>
        <v>0</v>
      </c>
      <c r="R13" s="60">
        <f t="shared" ca="1" si="6"/>
        <v>0</v>
      </c>
      <c r="S13" s="92">
        <f t="shared" ca="1" si="13"/>
        <v>0</v>
      </c>
      <c r="U13" s="49">
        <f ca="1">COUNTIF($V$9:V13,V13)</f>
        <v>5</v>
      </c>
      <c r="V13" s="49" t="e">
        <f ca="1">VLOOKUP(D13,'Technology List &amp; Con. Factors'!F:K,6,FALSE)</f>
        <v>#N/A</v>
      </c>
    </row>
    <row r="14" spans="1:37" x14ac:dyDescent="0.3">
      <c r="A14" s="49" t="s">
        <v>392</v>
      </c>
      <c r="B14" s="49">
        <f t="shared" si="0"/>
        <v>0</v>
      </c>
      <c r="C14" s="49" t="e">
        <f t="shared" ca="1" si="1"/>
        <v>#N/A</v>
      </c>
      <c r="D14" s="49">
        <f ca="1">INDIRECT("'"&amp;A14&amp;"'"&amp;"!B24")</f>
        <v>0</v>
      </c>
      <c r="E14" s="52">
        <f ca="1">INDIRECT("'"&amp;A14&amp;"'"&amp;"!E24")</f>
        <v>0</v>
      </c>
      <c r="F14" s="52">
        <f t="shared" ref="F14" ca="1" si="20">INDIRECT("'"&amp;A14&amp;"'"&amp;"!F24")</f>
        <v>0</v>
      </c>
      <c r="G14" s="52" t="str">
        <f t="shared" ref="G14" ca="1" si="21">INDIRECT("'"&amp;A14&amp;"'"&amp;"!G24")</f>
        <v/>
      </c>
      <c r="H14" s="49">
        <f t="shared" ca="1" si="2"/>
        <v>0</v>
      </c>
      <c r="I14" s="49">
        <f t="shared" ca="1" si="3"/>
        <v>0</v>
      </c>
      <c r="J14" s="58">
        <f ca="1">INDIRECT("'"&amp;A14&amp;"'"&amp;"!C24")</f>
        <v>0</v>
      </c>
      <c r="K14" s="58">
        <f ca="1">INDIRECT("'"&amp;A14&amp;"'"&amp;"!D24")</f>
        <v>0</v>
      </c>
      <c r="L14" s="49">
        <f t="shared" ca="1" si="4"/>
        <v>0</v>
      </c>
      <c r="M14" s="66" t="str">
        <f t="shared" ca="1" si="7"/>
        <v/>
      </c>
      <c r="N14" s="49">
        <f t="shared" ca="1" si="8"/>
        <v>0</v>
      </c>
      <c r="O14" s="49">
        <f t="shared" ref="O14" ca="1" si="22">INDIRECT("'"&amp;A14&amp;"'"&amp;"!k24")</f>
        <v>0</v>
      </c>
      <c r="P14" s="59">
        <f t="shared" ref="P14" ca="1" si="23">INDIRECT("'"&amp;A14&amp;"'"&amp;"!J24")</f>
        <v>0</v>
      </c>
      <c r="Q14" s="59">
        <f t="shared" ca="1" si="5"/>
        <v>0</v>
      </c>
      <c r="R14" s="60">
        <f t="shared" ca="1" si="6"/>
        <v>0</v>
      </c>
      <c r="S14" s="92">
        <v>0</v>
      </c>
      <c r="U14" s="49">
        <f ca="1">COUNTIF($V$9:V14,V14)</f>
        <v>6</v>
      </c>
      <c r="V14" s="49" t="e">
        <f ca="1">VLOOKUP(D14,'Technology List &amp; Con. Factors'!F:K,6,FALSE)</f>
        <v>#N/A</v>
      </c>
    </row>
    <row r="15" spans="1:37" x14ac:dyDescent="0.3">
      <c r="A15" s="49" t="s">
        <v>401</v>
      </c>
      <c r="B15" s="49">
        <f t="shared" ref="B15:B28" si="24">E$3</f>
        <v>0</v>
      </c>
      <c r="C15" s="49" t="e">
        <f t="shared" ca="1" si="1"/>
        <v>#N/A</v>
      </c>
      <c r="D15" s="49">
        <f ca="1">INDIRECT("'"&amp;A15&amp;"'"&amp;"!B23")</f>
        <v>0</v>
      </c>
      <c r="E15" s="52">
        <f ca="1">INDIRECT("'"&amp;A15&amp;"'"&amp;"!E23")</f>
        <v>0</v>
      </c>
      <c r="F15" s="52">
        <f t="shared" ref="F15" ca="1" si="25">INDIRECT("'"&amp;A15&amp;"'"&amp;"!F23")</f>
        <v>0</v>
      </c>
      <c r="G15" s="52" t="str">
        <f t="shared" ref="G15" ca="1" si="26">INDIRECT("'"&amp;A15&amp;"'"&amp;"!G23")</f>
        <v/>
      </c>
      <c r="H15" s="49">
        <f t="shared" ca="1" si="2"/>
        <v>0</v>
      </c>
      <c r="I15" s="49">
        <f t="shared" ca="1" si="3"/>
        <v>0</v>
      </c>
      <c r="J15" s="58">
        <f ca="1">INDIRECT("'"&amp;A15&amp;"'"&amp;"!C23")</f>
        <v>0</v>
      </c>
      <c r="K15" s="58">
        <f ca="1">INDIRECT("'"&amp;A15&amp;"'"&amp;"!D23")</f>
        <v>0</v>
      </c>
      <c r="L15" s="49">
        <f t="shared" ref="L15:L28" ca="1" si="27">J15-K15</f>
        <v>0</v>
      </c>
      <c r="M15" s="66" t="str">
        <f t="shared" ca="1" si="7"/>
        <v/>
      </c>
      <c r="N15" s="49">
        <f t="shared" ca="1" si="8"/>
        <v>0</v>
      </c>
      <c r="O15" s="49">
        <f t="shared" ca="1" si="11"/>
        <v>0</v>
      </c>
      <c r="P15" s="59">
        <f t="shared" ca="1" si="12"/>
        <v>0</v>
      </c>
      <c r="Q15" s="59">
        <f t="shared" ca="1" si="5"/>
        <v>0</v>
      </c>
      <c r="R15" s="60">
        <f t="shared" ref="R15:R28" ca="1" si="28">N15*O15</f>
        <v>0</v>
      </c>
      <c r="S15" s="92">
        <f t="shared" ca="1" si="13"/>
        <v>0</v>
      </c>
      <c r="U15" s="49">
        <f ca="1">COUNTIF($V$9:V15,V15)</f>
        <v>7</v>
      </c>
      <c r="V15" s="49" t="e">
        <f ca="1">VLOOKUP(D15,'Technology List &amp; Con. Factors'!F:K,6,FALSE)</f>
        <v>#N/A</v>
      </c>
    </row>
    <row r="16" spans="1:37" x14ac:dyDescent="0.3">
      <c r="A16" s="49" t="s">
        <v>401</v>
      </c>
      <c r="B16" s="49">
        <f t="shared" si="24"/>
        <v>0</v>
      </c>
      <c r="C16" s="49" t="e">
        <f t="shared" ca="1" si="1"/>
        <v>#N/A</v>
      </c>
      <c r="D16" s="49">
        <f ca="1">INDIRECT("'"&amp;A16&amp;"'"&amp;"!B24")</f>
        <v>0</v>
      </c>
      <c r="E16" s="52">
        <f ca="1">INDIRECT("'"&amp;A16&amp;"'"&amp;"!E24")</f>
        <v>0</v>
      </c>
      <c r="F16" s="52">
        <f t="shared" ref="F16" ca="1" si="29">INDIRECT("'"&amp;A16&amp;"'"&amp;"!F24")</f>
        <v>0</v>
      </c>
      <c r="G16" s="52" t="str">
        <f t="shared" ref="G16" ca="1" si="30">INDIRECT("'"&amp;A16&amp;"'"&amp;"!G24")</f>
        <v/>
      </c>
      <c r="H16" s="49">
        <f t="shared" ca="1" si="2"/>
        <v>0</v>
      </c>
      <c r="I16" s="49">
        <f t="shared" ca="1" si="3"/>
        <v>0</v>
      </c>
      <c r="J16" s="58">
        <f ca="1">INDIRECT("'"&amp;A16&amp;"'"&amp;"!C24")</f>
        <v>0</v>
      </c>
      <c r="K16" s="58">
        <f ca="1">INDIRECT("'"&amp;A16&amp;"'"&amp;"!D24")</f>
        <v>0</v>
      </c>
      <c r="L16" s="49">
        <f t="shared" ca="1" si="27"/>
        <v>0</v>
      </c>
      <c r="M16" s="66" t="str">
        <f t="shared" ca="1" si="7"/>
        <v/>
      </c>
      <c r="N16" s="49">
        <f t="shared" ca="1" si="8"/>
        <v>0</v>
      </c>
      <c r="O16" s="49">
        <f t="shared" ref="O16" ca="1" si="31">INDIRECT("'"&amp;A16&amp;"'"&amp;"!k24")</f>
        <v>0</v>
      </c>
      <c r="P16" s="59">
        <f t="shared" ref="P16" ca="1" si="32">INDIRECT("'"&amp;A16&amp;"'"&amp;"!J24")</f>
        <v>0</v>
      </c>
      <c r="Q16" s="59">
        <f t="shared" ca="1" si="5"/>
        <v>0</v>
      </c>
      <c r="R16" s="60">
        <f t="shared" ca="1" si="28"/>
        <v>0</v>
      </c>
      <c r="S16" s="92">
        <v>0</v>
      </c>
      <c r="U16" s="49">
        <f ca="1">COUNTIF($V$9:V16,V16)</f>
        <v>8</v>
      </c>
      <c r="V16" s="49" t="e">
        <f ca="1">VLOOKUP(D16,'Technology List &amp; Con. Factors'!F:K,6,FALSE)</f>
        <v>#N/A</v>
      </c>
    </row>
    <row r="17" spans="1:22" x14ac:dyDescent="0.3">
      <c r="A17" s="49" t="s">
        <v>402</v>
      </c>
      <c r="B17" s="49">
        <f t="shared" si="24"/>
        <v>0</v>
      </c>
      <c r="C17" s="49" t="e">
        <f t="shared" ca="1" si="1"/>
        <v>#N/A</v>
      </c>
      <c r="D17" s="49">
        <f ca="1">INDIRECT("'"&amp;A17&amp;"'"&amp;"!B23")</f>
        <v>0</v>
      </c>
      <c r="E17" s="52">
        <f ca="1">INDIRECT("'"&amp;A17&amp;"'"&amp;"!E23")</f>
        <v>0</v>
      </c>
      <c r="F17" s="52">
        <f t="shared" ref="F17" ca="1" si="33">INDIRECT("'"&amp;A17&amp;"'"&amp;"!F23")</f>
        <v>0</v>
      </c>
      <c r="G17" s="52" t="str">
        <f t="shared" ref="G17" ca="1" si="34">INDIRECT("'"&amp;A17&amp;"'"&amp;"!G23")</f>
        <v/>
      </c>
      <c r="H17" s="49">
        <f t="shared" ca="1" si="2"/>
        <v>0</v>
      </c>
      <c r="I17" s="49">
        <f t="shared" ca="1" si="3"/>
        <v>0</v>
      </c>
      <c r="J17" s="58">
        <f ca="1">INDIRECT("'"&amp;A17&amp;"'"&amp;"!C23")</f>
        <v>0</v>
      </c>
      <c r="K17" s="58">
        <f ca="1">INDIRECT("'"&amp;A17&amp;"'"&amp;"!D23")</f>
        <v>0</v>
      </c>
      <c r="L17" s="49">
        <f t="shared" ca="1" si="27"/>
        <v>0</v>
      </c>
      <c r="M17" s="66" t="str">
        <f t="shared" ca="1" si="7"/>
        <v/>
      </c>
      <c r="N17" s="49">
        <f t="shared" ca="1" si="8"/>
        <v>0</v>
      </c>
      <c r="O17" s="49">
        <f t="shared" ref="O17" ca="1" si="35">INDIRECT("'"&amp;A17&amp;"'"&amp;"!k23")</f>
        <v>0</v>
      </c>
      <c r="P17" s="59">
        <f t="shared" ref="P17" ca="1" si="36">INDIRECT("'"&amp;A17&amp;"'"&amp;"!J23")</f>
        <v>0</v>
      </c>
      <c r="Q17" s="59">
        <f t="shared" ca="1" si="5"/>
        <v>0</v>
      </c>
      <c r="R17" s="60">
        <f t="shared" ca="1" si="28"/>
        <v>0</v>
      </c>
      <c r="S17" s="92">
        <f t="shared" ca="1" si="13"/>
        <v>0</v>
      </c>
      <c r="U17" s="49">
        <f ca="1">COUNTIF($V$9:V17,V17)</f>
        <v>9</v>
      </c>
      <c r="V17" s="49" t="e">
        <f ca="1">VLOOKUP(D17,'Technology List &amp; Con. Factors'!F:K,6,FALSE)</f>
        <v>#N/A</v>
      </c>
    </row>
    <row r="18" spans="1:22" x14ac:dyDescent="0.3">
      <c r="A18" s="49" t="s">
        <v>402</v>
      </c>
      <c r="B18" s="49">
        <f t="shared" si="24"/>
        <v>0</v>
      </c>
      <c r="C18" s="49" t="e">
        <f t="shared" ca="1" si="1"/>
        <v>#N/A</v>
      </c>
      <c r="D18" s="49">
        <f ca="1">INDIRECT("'"&amp;A18&amp;"'"&amp;"!B24")</f>
        <v>0</v>
      </c>
      <c r="E18" s="52">
        <f ca="1">INDIRECT("'"&amp;A18&amp;"'"&amp;"!E24")</f>
        <v>0</v>
      </c>
      <c r="F18" s="52">
        <f t="shared" ref="F18" ca="1" si="37">INDIRECT("'"&amp;A18&amp;"'"&amp;"!F24")</f>
        <v>0</v>
      </c>
      <c r="G18" s="52" t="str">
        <f t="shared" ref="G18" ca="1" si="38">INDIRECT("'"&amp;A18&amp;"'"&amp;"!G24")</f>
        <v/>
      </c>
      <c r="H18" s="49">
        <f t="shared" ca="1" si="2"/>
        <v>0</v>
      </c>
      <c r="I18" s="49">
        <f t="shared" ca="1" si="3"/>
        <v>0</v>
      </c>
      <c r="J18" s="58">
        <f ca="1">INDIRECT("'"&amp;A18&amp;"'"&amp;"!C24")</f>
        <v>0</v>
      </c>
      <c r="K18" s="58">
        <f ca="1">INDIRECT("'"&amp;A18&amp;"'"&amp;"!D24")</f>
        <v>0</v>
      </c>
      <c r="L18" s="49">
        <f t="shared" ca="1" si="27"/>
        <v>0</v>
      </c>
      <c r="M18" s="66" t="str">
        <f t="shared" ca="1" si="7"/>
        <v/>
      </c>
      <c r="N18" s="49">
        <f t="shared" ca="1" si="8"/>
        <v>0</v>
      </c>
      <c r="O18" s="49">
        <f t="shared" ref="O18" ca="1" si="39">INDIRECT("'"&amp;A18&amp;"'"&amp;"!k24")</f>
        <v>0</v>
      </c>
      <c r="P18" s="59">
        <f t="shared" ref="P18" ca="1" si="40">INDIRECT("'"&amp;A18&amp;"'"&amp;"!J24")</f>
        <v>0</v>
      </c>
      <c r="Q18" s="59">
        <f t="shared" ca="1" si="5"/>
        <v>0</v>
      </c>
      <c r="R18" s="60">
        <f t="shared" ca="1" si="28"/>
        <v>0</v>
      </c>
      <c r="S18" s="92">
        <v>0</v>
      </c>
      <c r="U18" s="49">
        <f ca="1">COUNTIF($V$9:V18,V18)</f>
        <v>10</v>
      </c>
      <c r="V18" s="49" t="e">
        <f ca="1">VLOOKUP(D18,'Technology List &amp; Con. Factors'!F:K,6,FALSE)</f>
        <v>#N/A</v>
      </c>
    </row>
    <row r="19" spans="1:22" x14ac:dyDescent="0.3">
      <c r="A19" s="49" t="s">
        <v>403</v>
      </c>
      <c r="B19" s="49">
        <f t="shared" si="24"/>
        <v>0</v>
      </c>
      <c r="C19" s="49" t="e">
        <f t="shared" ca="1" si="1"/>
        <v>#N/A</v>
      </c>
      <c r="D19" s="49">
        <f ca="1">INDIRECT("'"&amp;A19&amp;"'"&amp;"!B23")</f>
        <v>0</v>
      </c>
      <c r="E19" s="52">
        <f ca="1">INDIRECT("'"&amp;A19&amp;"'"&amp;"!E23")</f>
        <v>0</v>
      </c>
      <c r="F19" s="52">
        <f t="shared" ref="F19" ca="1" si="41">INDIRECT("'"&amp;A19&amp;"'"&amp;"!F23")</f>
        <v>0</v>
      </c>
      <c r="G19" s="52" t="str">
        <f t="shared" ref="G19" ca="1" si="42">INDIRECT("'"&amp;A19&amp;"'"&amp;"!G23")</f>
        <v/>
      </c>
      <c r="H19" s="49">
        <f t="shared" ca="1" si="2"/>
        <v>0</v>
      </c>
      <c r="I19" s="49">
        <f t="shared" ca="1" si="3"/>
        <v>0</v>
      </c>
      <c r="J19" s="58">
        <f ca="1">INDIRECT("'"&amp;A19&amp;"'"&amp;"!C23")</f>
        <v>0</v>
      </c>
      <c r="K19" s="58">
        <f ca="1">INDIRECT("'"&amp;A19&amp;"'"&amp;"!D23")</f>
        <v>0</v>
      </c>
      <c r="L19" s="49">
        <f t="shared" ca="1" si="27"/>
        <v>0</v>
      </c>
      <c r="M19" s="66" t="str">
        <f t="shared" ca="1" si="7"/>
        <v/>
      </c>
      <c r="N19" s="49">
        <f t="shared" ca="1" si="8"/>
        <v>0</v>
      </c>
      <c r="O19" s="49">
        <f t="shared" ca="1" si="11"/>
        <v>0</v>
      </c>
      <c r="P19" s="59">
        <f t="shared" ca="1" si="12"/>
        <v>0</v>
      </c>
      <c r="Q19" s="59">
        <f t="shared" ca="1" si="5"/>
        <v>0</v>
      </c>
      <c r="R19" s="60">
        <f t="shared" ca="1" si="28"/>
        <v>0</v>
      </c>
      <c r="S19" s="92">
        <f t="shared" ca="1" si="13"/>
        <v>0</v>
      </c>
      <c r="U19" s="49">
        <f ca="1">COUNTIF($V$9:V19,V19)</f>
        <v>11</v>
      </c>
      <c r="V19" s="49" t="e">
        <f ca="1">VLOOKUP(D19,'Technology List &amp; Con. Factors'!F:K,6,FALSE)</f>
        <v>#N/A</v>
      </c>
    </row>
    <row r="20" spans="1:22" x14ac:dyDescent="0.3">
      <c r="A20" s="49" t="s">
        <v>403</v>
      </c>
      <c r="B20" s="49">
        <f t="shared" si="24"/>
        <v>0</v>
      </c>
      <c r="C20" s="49" t="e">
        <f t="shared" ca="1" si="1"/>
        <v>#N/A</v>
      </c>
      <c r="D20" s="49">
        <f ca="1">INDIRECT("'"&amp;A20&amp;"'"&amp;"!B24")</f>
        <v>0</v>
      </c>
      <c r="E20" s="52">
        <f ca="1">INDIRECT("'"&amp;A20&amp;"'"&amp;"!E24")</f>
        <v>0</v>
      </c>
      <c r="F20" s="52">
        <f t="shared" ref="F20" ca="1" si="43">INDIRECT("'"&amp;A20&amp;"'"&amp;"!F24")</f>
        <v>0</v>
      </c>
      <c r="G20" s="52" t="str">
        <f t="shared" ref="G20" ca="1" si="44">INDIRECT("'"&amp;A20&amp;"'"&amp;"!G24")</f>
        <v/>
      </c>
      <c r="H20" s="49">
        <f t="shared" ca="1" si="2"/>
        <v>0</v>
      </c>
      <c r="I20" s="49">
        <f t="shared" ca="1" si="3"/>
        <v>0</v>
      </c>
      <c r="J20" s="58">
        <f ca="1">INDIRECT("'"&amp;A20&amp;"'"&amp;"!C24")</f>
        <v>0</v>
      </c>
      <c r="K20" s="58">
        <f ca="1">INDIRECT("'"&amp;A20&amp;"'"&amp;"!D24")</f>
        <v>0</v>
      </c>
      <c r="L20" s="49">
        <f t="shared" ca="1" si="27"/>
        <v>0</v>
      </c>
      <c r="M20" s="66" t="str">
        <f t="shared" ca="1" si="7"/>
        <v/>
      </c>
      <c r="N20" s="49">
        <f t="shared" ca="1" si="8"/>
        <v>0</v>
      </c>
      <c r="O20" s="49">
        <f t="shared" ref="O20" ca="1" si="45">INDIRECT("'"&amp;A20&amp;"'"&amp;"!k24")</f>
        <v>0</v>
      </c>
      <c r="P20" s="59">
        <f t="shared" ref="P20" ca="1" si="46">INDIRECT("'"&amp;A20&amp;"'"&amp;"!J24")</f>
        <v>0</v>
      </c>
      <c r="Q20" s="59">
        <f t="shared" ca="1" si="5"/>
        <v>0</v>
      </c>
      <c r="R20" s="60">
        <f t="shared" ca="1" si="28"/>
        <v>0</v>
      </c>
      <c r="S20" s="92">
        <v>0</v>
      </c>
      <c r="U20" s="49">
        <f ca="1">COUNTIF($V$9:V20,V20)</f>
        <v>12</v>
      </c>
      <c r="V20" s="49" t="e">
        <f ca="1">VLOOKUP(D20,'Technology List &amp; Con. Factors'!F:K,6,FALSE)</f>
        <v>#N/A</v>
      </c>
    </row>
    <row r="21" spans="1:22" x14ac:dyDescent="0.3">
      <c r="A21" s="49" t="s">
        <v>404</v>
      </c>
      <c r="B21" s="49">
        <f t="shared" si="24"/>
        <v>0</v>
      </c>
      <c r="C21" s="49" t="e">
        <f t="shared" ca="1" si="1"/>
        <v>#N/A</v>
      </c>
      <c r="D21" s="49">
        <f ca="1">INDIRECT("'"&amp;A21&amp;"'"&amp;"!B23")</f>
        <v>0</v>
      </c>
      <c r="E21" s="52">
        <f ca="1">INDIRECT("'"&amp;A21&amp;"'"&amp;"!E23")</f>
        <v>0</v>
      </c>
      <c r="F21" s="52">
        <f t="shared" ref="F21" ca="1" si="47">INDIRECT("'"&amp;A21&amp;"'"&amp;"!F23")</f>
        <v>0</v>
      </c>
      <c r="G21" s="52" t="str">
        <f t="shared" ref="G21" ca="1" si="48">INDIRECT("'"&amp;A21&amp;"'"&amp;"!G23")</f>
        <v/>
      </c>
      <c r="H21" s="49">
        <f t="shared" ca="1" si="2"/>
        <v>0</v>
      </c>
      <c r="I21" s="49">
        <f t="shared" ca="1" si="3"/>
        <v>0</v>
      </c>
      <c r="J21" s="58">
        <f ca="1">INDIRECT("'"&amp;A21&amp;"'"&amp;"!C23")</f>
        <v>0</v>
      </c>
      <c r="K21" s="58">
        <f ca="1">INDIRECT("'"&amp;A21&amp;"'"&amp;"!D23")</f>
        <v>0</v>
      </c>
      <c r="L21" s="49">
        <f t="shared" ca="1" si="27"/>
        <v>0</v>
      </c>
      <c r="M21" s="66" t="str">
        <f t="shared" ca="1" si="7"/>
        <v/>
      </c>
      <c r="N21" s="49">
        <f t="shared" ca="1" si="8"/>
        <v>0</v>
      </c>
      <c r="O21" s="49">
        <f t="shared" ref="O21" ca="1" si="49">INDIRECT("'"&amp;A21&amp;"'"&amp;"!k23")</f>
        <v>0</v>
      </c>
      <c r="P21" s="59">
        <f t="shared" ref="P21" ca="1" si="50">INDIRECT("'"&amp;A21&amp;"'"&amp;"!J23")</f>
        <v>0</v>
      </c>
      <c r="Q21" s="59">
        <f t="shared" ca="1" si="5"/>
        <v>0</v>
      </c>
      <c r="R21" s="60">
        <f t="shared" ca="1" si="28"/>
        <v>0</v>
      </c>
      <c r="S21" s="92">
        <f t="shared" ca="1" si="13"/>
        <v>0</v>
      </c>
      <c r="U21" s="49">
        <f ca="1">COUNTIF($V$9:V21,V21)</f>
        <v>13</v>
      </c>
      <c r="V21" s="49" t="e">
        <f ca="1">VLOOKUP(D21,'Technology List &amp; Con. Factors'!F:K,6,FALSE)</f>
        <v>#N/A</v>
      </c>
    </row>
    <row r="22" spans="1:22" x14ac:dyDescent="0.3">
      <c r="A22" s="49" t="s">
        <v>404</v>
      </c>
      <c r="B22" s="49">
        <f t="shared" si="24"/>
        <v>0</v>
      </c>
      <c r="C22" s="49" t="e">
        <f t="shared" ca="1" si="1"/>
        <v>#N/A</v>
      </c>
      <c r="D22" s="49">
        <f ca="1">INDIRECT("'"&amp;A22&amp;"'"&amp;"!B24")</f>
        <v>0</v>
      </c>
      <c r="E22" s="52">
        <f ca="1">INDIRECT("'"&amp;A22&amp;"'"&amp;"!E24")</f>
        <v>0</v>
      </c>
      <c r="F22" s="52">
        <f t="shared" ref="F22" ca="1" si="51">INDIRECT("'"&amp;A22&amp;"'"&amp;"!F24")</f>
        <v>0</v>
      </c>
      <c r="G22" s="52" t="str">
        <f t="shared" ref="G22" ca="1" si="52">INDIRECT("'"&amp;A22&amp;"'"&amp;"!G24")</f>
        <v/>
      </c>
      <c r="H22" s="49">
        <f t="shared" ca="1" si="2"/>
        <v>0</v>
      </c>
      <c r="I22" s="49">
        <f t="shared" ca="1" si="3"/>
        <v>0</v>
      </c>
      <c r="J22" s="58">
        <f ca="1">INDIRECT("'"&amp;A22&amp;"'"&amp;"!C24")</f>
        <v>0</v>
      </c>
      <c r="K22" s="58">
        <f ca="1">INDIRECT("'"&amp;A22&amp;"'"&amp;"!D24")</f>
        <v>0</v>
      </c>
      <c r="L22" s="49">
        <f t="shared" ca="1" si="27"/>
        <v>0</v>
      </c>
      <c r="M22" s="66" t="str">
        <f t="shared" ca="1" si="7"/>
        <v/>
      </c>
      <c r="N22" s="49">
        <f t="shared" ca="1" si="8"/>
        <v>0</v>
      </c>
      <c r="O22" s="49">
        <f t="shared" ref="O22" ca="1" si="53">INDIRECT("'"&amp;A22&amp;"'"&amp;"!k24")</f>
        <v>0</v>
      </c>
      <c r="P22" s="59">
        <f t="shared" ref="P22" ca="1" si="54">INDIRECT("'"&amp;A22&amp;"'"&amp;"!J24")</f>
        <v>0</v>
      </c>
      <c r="Q22" s="59">
        <f t="shared" ca="1" si="5"/>
        <v>0</v>
      </c>
      <c r="R22" s="60">
        <f t="shared" ca="1" si="28"/>
        <v>0</v>
      </c>
      <c r="S22" s="92">
        <v>0</v>
      </c>
      <c r="U22" s="49">
        <f ca="1">COUNTIF($V$9:V22,V22)</f>
        <v>14</v>
      </c>
      <c r="V22" s="49" t="e">
        <f ca="1">VLOOKUP(D22,'Technology List &amp; Con. Factors'!F:K,6,FALSE)</f>
        <v>#N/A</v>
      </c>
    </row>
    <row r="23" spans="1:22" x14ac:dyDescent="0.3">
      <c r="A23" s="49" t="s">
        <v>405</v>
      </c>
      <c r="B23" s="49">
        <f t="shared" si="24"/>
        <v>0</v>
      </c>
      <c r="C23" s="49" t="e">
        <f t="shared" ca="1" si="1"/>
        <v>#N/A</v>
      </c>
      <c r="D23" s="49">
        <f ca="1">INDIRECT("'"&amp;A23&amp;"'"&amp;"!B23")</f>
        <v>0</v>
      </c>
      <c r="E23" s="52">
        <f ca="1">INDIRECT("'"&amp;A23&amp;"'"&amp;"!E23")</f>
        <v>0</v>
      </c>
      <c r="F23" s="52">
        <f t="shared" ref="F23" ca="1" si="55">INDIRECT("'"&amp;A23&amp;"'"&amp;"!F23")</f>
        <v>0</v>
      </c>
      <c r="G23" s="52" t="str">
        <f t="shared" ref="G23" ca="1" si="56">INDIRECT("'"&amp;A23&amp;"'"&amp;"!G23")</f>
        <v/>
      </c>
      <c r="H23" s="49">
        <f t="shared" ca="1" si="2"/>
        <v>0</v>
      </c>
      <c r="I23" s="49">
        <f t="shared" ca="1" si="3"/>
        <v>0</v>
      </c>
      <c r="J23" s="58">
        <f ca="1">INDIRECT("'"&amp;A23&amp;"'"&amp;"!C23")</f>
        <v>0</v>
      </c>
      <c r="K23" s="58">
        <f ca="1">INDIRECT("'"&amp;A23&amp;"'"&amp;"!D23")</f>
        <v>0</v>
      </c>
      <c r="L23" s="49">
        <f t="shared" ca="1" si="27"/>
        <v>0</v>
      </c>
      <c r="M23" s="66" t="str">
        <f t="shared" ca="1" si="7"/>
        <v/>
      </c>
      <c r="N23" s="49">
        <f t="shared" ca="1" si="8"/>
        <v>0</v>
      </c>
      <c r="O23" s="49">
        <f t="shared" ca="1" si="11"/>
        <v>0</v>
      </c>
      <c r="P23" s="59">
        <f t="shared" ca="1" si="12"/>
        <v>0</v>
      </c>
      <c r="Q23" s="59">
        <f t="shared" ca="1" si="5"/>
        <v>0</v>
      </c>
      <c r="R23" s="60">
        <f t="shared" ca="1" si="28"/>
        <v>0</v>
      </c>
      <c r="S23" s="92">
        <f t="shared" ca="1" si="13"/>
        <v>0</v>
      </c>
      <c r="U23" s="49">
        <f ca="1">COUNTIF($V$9:V23,V23)</f>
        <v>15</v>
      </c>
      <c r="V23" s="49" t="e">
        <f ca="1">VLOOKUP(D23,'Technology List &amp; Con. Factors'!F:K,6,FALSE)</f>
        <v>#N/A</v>
      </c>
    </row>
    <row r="24" spans="1:22" x14ac:dyDescent="0.3">
      <c r="A24" s="49" t="s">
        <v>405</v>
      </c>
      <c r="B24" s="49">
        <f t="shared" si="24"/>
        <v>0</v>
      </c>
      <c r="C24" s="49" t="e">
        <f t="shared" ca="1" si="1"/>
        <v>#N/A</v>
      </c>
      <c r="D24" s="49">
        <f ca="1">INDIRECT("'"&amp;A24&amp;"'"&amp;"!B24")</f>
        <v>0</v>
      </c>
      <c r="E24" s="52">
        <f ca="1">INDIRECT("'"&amp;A24&amp;"'"&amp;"!E24")</f>
        <v>0</v>
      </c>
      <c r="F24" s="52">
        <f t="shared" ref="F24" ca="1" si="57">INDIRECT("'"&amp;A24&amp;"'"&amp;"!F24")</f>
        <v>0</v>
      </c>
      <c r="G24" s="52" t="str">
        <f t="shared" ref="G24" ca="1" si="58">INDIRECT("'"&amp;A24&amp;"'"&amp;"!G24")</f>
        <v/>
      </c>
      <c r="H24" s="49">
        <f t="shared" ca="1" si="2"/>
        <v>0</v>
      </c>
      <c r="I24" s="49">
        <f t="shared" ca="1" si="3"/>
        <v>0</v>
      </c>
      <c r="J24" s="58">
        <f ca="1">INDIRECT("'"&amp;A24&amp;"'"&amp;"!C24")</f>
        <v>0</v>
      </c>
      <c r="K24" s="58">
        <f ca="1">INDIRECT("'"&amp;A24&amp;"'"&amp;"!D24")</f>
        <v>0</v>
      </c>
      <c r="L24" s="49">
        <f t="shared" ca="1" si="27"/>
        <v>0</v>
      </c>
      <c r="M24" s="66" t="str">
        <f t="shared" ca="1" si="7"/>
        <v/>
      </c>
      <c r="N24" s="49">
        <f t="shared" ca="1" si="8"/>
        <v>0</v>
      </c>
      <c r="O24" s="49">
        <f t="shared" ref="O24" ca="1" si="59">INDIRECT("'"&amp;A24&amp;"'"&amp;"!k24")</f>
        <v>0</v>
      </c>
      <c r="P24" s="59">
        <f t="shared" ref="P24" ca="1" si="60">INDIRECT("'"&amp;A24&amp;"'"&amp;"!J24")</f>
        <v>0</v>
      </c>
      <c r="Q24" s="59">
        <f t="shared" ca="1" si="5"/>
        <v>0</v>
      </c>
      <c r="R24" s="60">
        <f t="shared" ca="1" si="28"/>
        <v>0</v>
      </c>
      <c r="S24" s="92">
        <v>0</v>
      </c>
      <c r="U24" s="49">
        <f ca="1">COUNTIF($V$9:V24,V24)</f>
        <v>16</v>
      </c>
      <c r="V24" s="49" t="e">
        <f ca="1">VLOOKUP(D24,'Technology List &amp; Con. Factors'!F:K,6,FALSE)</f>
        <v>#N/A</v>
      </c>
    </row>
    <row r="25" spans="1:22" x14ac:dyDescent="0.3">
      <c r="A25" s="49" t="s">
        <v>406</v>
      </c>
      <c r="B25" s="49">
        <f t="shared" si="24"/>
        <v>0</v>
      </c>
      <c r="C25" s="49" t="e">
        <f t="shared" ca="1" si="1"/>
        <v>#N/A</v>
      </c>
      <c r="D25" s="49">
        <f ca="1">INDIRECT("'"&amp;A25&amp;"'"&amp;"!B23")</f>
        <v>0</v>
      </c>
      <c r="E25" s="52">
        <f ca="1">INDIRECT("'"&amp;A25&amp;"'"&amp;"!E23")</f>
        <v>0</v>
      </c>
      <c r="F25" s="52">
        <f t="shared" ref="F25" ca="1" si="61">INDIRECT("'"&amp;A25&amp;"'"&amp;"!F23")</f>
        <v>0</v>
      </c>
      <c r="G25" s="52" t="str">
        <f t="shared" ref="G25" ca="1" si="62">INDIRECT("'"&amp;A25&amp;"'"&amp;"!G23")</f>
        <v/>
      </c>
      <c r="H25" s="49">
        <f t="shared" ca="1" si="2"/>
        <v>0</v>
      </c>
      <c r="I25" s="49">
        <f t="shared" ca="1" si="3"/>
        <v>0</v>
      </c>
      <c r="J25" s="58">
        <f ca="1">INDIRECT("'"&amp;A25&amp;"'"&amp;"!C23")</f>
        <v>0</v>
      </c>
      <c r="K25" s="58">
        <f ca="1">INDIRECT("'"&amp;A25&amp;"'"&amp;"!D23")</f>
        <v>0</v>
      </c>
      <c r="L25" s="49">
        <f t="shared" ca="1" si="27"/>
        <v>0</v>
      </c>
      <c r="M25" s="66" t="str">
        <f t="shared" ca="1" si="7"/>
        <v/>
      </c>
      <c r="N25" s="49">
        <f t="shared" ca="1" si="8"/>
        <v>0</v>
      </c>
      <c r="O25" s="49">
        <f t="shared" ref="O25" ca="1" si="63">INDIRECT("'"&amp;A25&amp;"'"&amp;"!k23")</f>
        <v>0</v>
      </c>
      <c r="P25" s="59">
        <f t="shared" ref="P25" ca="1" si="64">INDIRECT("'"&amp;A25&amp;"'"&amp;"!J23")</f>
        <v>0</v>
      </c>
      <c r="Q25" s="59">
        <f t="shared" ca="1" si="5"/>
        <v>0</v>
      </c>
      <c r="R25" s="60">
        <f t="shared" ca="1" si="28"/>
        <v>0</v>
      </c>
      <c r="S25" s="92">
        <f t="shared" ca="1" si="13"/>
        <v>0</v>
      </c>
      <c r="U25" s="49">
        <f ca="1">COUNTIF($V$9:V25,V25)</f>
        <v>17</v>
      </c>
      <c r="V25" s="49" t="e">
        <f ca="1">VLOOKUP(D25,'Technology List &amp; Con. Factors'!F:K,6,FALSE)</f>
        <v>#N/A</v>
      </c>
    </row>
    <row r="26" spans="1:22" x14ac:dyDescent="0.3">
      <c r="A26" s="49" t="s">
        <v>406</v>
      </c>
      <c r="B26" s="49">
        <f t="shared" si="24"/>
        <v>0</v>
      </c>
      <c r="C26" s="49" t="e">
        <f t="shared" ca="1" si="1"/>
        <v>#N/A</v>
      </c>
      <c r="D26" s="49">
        <f ca="1">INDIRECT("'"&amp;A26&amp;"'"&amp;"!B24")</f>
        <v>0</v>
      </c>
      <c r="E26" s="52">
        <f ca="1">INDIRECT("'"&amp;A26&amp;"'"&amp;"!E24")</f>
        <v>0</v>
      </c>
      <c r="F26" s="52">
        <f t="shared" ref="F26" ca="1" si="65">INDIRECT("'"&amp;A26&amp;"'"&amp;"!F24")</f>
        <v>0</v>
      </c>
      <c r="G26" s="52" t="str">
        <f t="shared" ref="G26" ca="1" si="66">INDIRECT("'"&amp;A26&amp;"'"&amp;"!G24")</f>
        <v/>
      </c>
      <c r="H26" s="49">
        <f t="shared" ca="1" si="2"/>
        <v>0</v>
      </c>
      <c r="I26" s="49">
        <f t="shared" ca="1" si="3"/>
        <v>0</v>
      </c>
      <c r="J26" s="58">
        <f ca="1">INDIRECT("'"&amp;A26&amp;"'"&amp;"!C24")</f>
        <v>0</v>
      </c>
      <c r="K26" s="58">
        <f ca="1">INDIRECT("'"&amp;A26&amp;"'"&amp;"!D24")</f>
        <v>0</v>
      </c>
      <c r="L26" s="49">
        <f t="shared" ca="1" si="27"/>
        <v>0</v>
      </c>
      <c r="M26" s="66" t="str">
        <f t="shared" ca="1" si="7"/>
        <v/>
      </c>
      <c r="N26" s="49">
        <f t="shared" ca="1" si="8"/>
        <v>0</v>
      </c>
      <c r="O26" s="49">
        <f t="shared" ref="O26" ca="1" si="67">INDIRECT("'"&amp;A26&amp;"'"&amp;"!k24")</f>
        <v>0</v>
      </c>
      <c r="P26" s="59">
        <f t="shared" ref="P26" ca="1" si="68">INDIRECT("'"&amp;A26&amp;"'"&amp;"!J24")</f>
        <v>0</v>
      </c>
      <c r="Q26" s="59">
        <f t="shared" ca="1" si="5"/>
        <v>0</v>
      </c>
      <c r="R26" s="60">
        <f t="shared" ca="1" si="28"/>
        <v>0</v>
      </c>
      <c r="S26" s="92">
        <v>0</v>
      </c>
      <c r="U26" s="49">
        <f ca="1">COUNTIF($V$9:V26,V26)</f>
        <v>18</v>
      </c>
      <c r="V26" s="49" t="e">
        <f ca="1">VLOOKUP(D26,'Technology List &amp; Con. Factors'!F:K,6,FALSE)</f>
        <v>#N/A</v>
      </c>
    </row>
    <row r="27" spans="1:22" x14ac:dyDescent="0.3">
      <c r="A27" s="49" t="s">
        <v>407</v>
      </c>
      <c r="B27" s="49">
        <f t="shared" si="24"/>
        <v>0</v>
      </c>
      <c r="C27" s="49" t="e">
        <f t="shared" ca="1" si="1"/>
        <v>#N/A</v>
      </c>
      <c r="D27" s="49">
        <f ca="1">INDIRECT("'"&amp;A27&amp;"'"&amp;"!B23")</f>
        <v>0</v>
      </c>
      <c r="E27" s="52">
        <f ca="1">INDIRECT("'"&amp;A27&amp;"'"&amp;"!E23")</f>
        <v>0</v>
      </c>
      <c r="F27" s="52">
        <f t="shared" ref="F27" ca="1" si="69">INDIRECT("'"&amp;A27&amp;"'"&amp;"!F23")</f>
        <v>0</v>
      </c>
      <c r="G27" s="52" t="str">
        <f t="shared" ref="G27" ca="1" si="70">INDIRECT("'"&amp;A27&amp;"'"&amp;"!G23")</f>
        <v/>
      </c>
      <c r="H27" s="49">
        <f t="shared" ca="1" si="2"/>
        <v>0</v>
      </c>
      <c r="I27" s="49">
        <f t="shared" ca="1" si="3"/>
        <v>0</v>
      </c>
      <c r="J27" s="58">
        <f ca="1">INDIRECT("'"&amp;A27&amp;"'"&amp;"!C23")</f>
        <v>0</v>
      </c>
      <c r="K27" s="58">
        <f ca="1">INDIRECT("'"&amp;A27&amp;"'"&amp;"!D23")</f>
        <v>0</v>
      </c>
      <c r="L27" s="49">
        <f t="shared" ca="1" si="27"/>
        <v>0</v>
      </c>
      <c r="M27" s="66" t="str">
        <f t="shared" ca="1" si="7"/>
        <v/>
      </c>
      <c r="N27" s="49">
        <f t="shared" ca="1" si="8"/>
        <v>0</v>
      </c>
      <c r="O27" s="49">
        <f t="shared" ca="1" si="11"/>
        <v>0</v>
      </c>
      <c r="P27" s="59">
        <f t="shared" ca="1" si="12"/>
        <v>0</v>
      </c>
      <c r="Q27" s="59">
        <f t="shared" ca="1" si="5"/>
        <v>0</v>
      </c>
      <c r="R27" s="60">
        <f t="shared" ca="1" si="28"/>
        <v>0</v>
      </c>
      <c r="S27" s="92">
        <f t="shared" ca="1" si="13"/>
        <v>0</v>
      </c>
      <c r="U27" s="49">
        <f ca="1">COUNTIF($V$9:V27,V27)</f>
        <v>19</v>
      </c>
      <c r="V27" s="49" t="e">
        <f ca="1">VLOOKUP(D27,'Technology List &amp; Con. Factors'!F:K,6,FALSE)</f>
        <v>#N/A</v>
      </c>
    </row>
    <row r="28" spans="1:22" x14ac:dyDescent="0.3">
      <c r="A28" s="49" t="s">
        <v>407</v>
      </c>
      <c r="B28" s="49">
        <f t="shared" si="24"/>
        <v>0</v>
      </c>
      <c r="C28" s="49" t="e">
        <f t="shared" ca="1" si="1"/>
        <v>#N/A</v>
      </c>
      <c r="D28" s="49">
        <f ca="1">INDIRECT("'"&amp;A28&amp;"'"&amp;"!B24")</f>
        <v>0</v>
      </c>
      <c r="E28" s="52">
        <f ca="1">INDIRECT("'"&amp;A28&amp;"'"&amp;"!E24")</f>
        <v>0</v>
      </c>
      <c r="F28" s="52">
        <f t="shared" ref="F28" ca="1" si="71">INDIRECT("'"&amp;A28&amp;"'"&amp;"!F24")</f>
        <v>0</v>
      </c>
      <c r="G28" s="52" t="str">
        <f t="shared" ref="G28" ca="1" si="72">INDIRECT("'"&amp;A28&amp;"'"&amp;"!G24")</f>
        <v/>
      </c>
      <c r="H28" s="49">
        <f t="shared" ca="1" si="2"/>
        <v>0</v>
      </c>
      <c r="I28" s="49">
        <f t="shared" ca="1" si="3"/>
        <v>0</v>
      </c>
      <c r="J28" s="58">
        <f ca="1">INDIRECT("'"&amp;A28&amp;"'"&amp;"!C24")</f>
        <v>0</v>
      </c>
      <c r="K28" s="58">
        <f ca="1">INDIRECT("'"&amp;A28&amp;"'"&amp;"!D24")</f>
        <v>0</v>
      </c>
      <c r="L28" s="49">
        <f t="shared" ca="1" si="27"/>
        <v>0</v>
      </c>
      <c r="M28" s="66" t="str">
        <f t="shared" ca="1" si="7"/>
        <v/>
      </c>
      <c r="N28" s="87">
        <f t="shared" ca="1" si="8"/>
        <v>0</v>
      </c>
      <c r="O28" s="49">
        <f t="shared" ref="O28" ca="1" si="73">INDIRECT("'"&amp;A28&amp;"'"&amp;"!k24")</f>
        <v>0</v>
      </c>
      <c r="P28" s="59">
        <f t="shared" ref="P28" ca="1" si="74">INDIRECT("'"&amp;A28&amp;"'"&amp;"!J24")</f>
        <v>0</v>
      </c>
      <c r="Q28" s="88">
        <f t="shared" ca="1" si="5"/>
        <v>0</v>
      </c>
      <c r="R28" s="89">
        <f t="shared" ca="1" si="28"/>
        <v>0</v>
      </c>
      <c r="S28" s="93">
        <v>0</v>
      </c>
      <c r="U28" s="49">
        <f ca="1">COUNTIF($V$9:V28,V28)</f>
        <v>20</v>
      </c>
      <c r="V28" s="49" t="e">
        <f ca="1">VLOOKUP(D28,'Technology List &amp; Con. Factors'!F:K,6,FALSE)</f>
        <v>#N/A</v>
      </c>
    </row>
    <row r="29" spans="1:22" s="81" customFormat="1" ht="31.2" x14ac:dyDescent="0.3">
      <c r="A29" s="34"/>
      <c r="B29" s="34"/>
      <c r="C29" s="34"/>
      <c r="D29" s="34"/>
      <c r="E29" s="34"/>
      <c r="F29" s="34"/>
      <c r="G29" s="34"/>
      <c r="H29" s="34"/>
      <c r="I29" s="34"/>
      <c r="J29" s="34"/>
      <c r="K29" s="34"/>
      <c r="L29" s="34"/>
      <c r="M29" s="34"/>
      <c r="N29" s="684" t="s">
        <v>517</v>
      </c>
      <c r="O29" s="684">
        <f ca="1">SUM(O9:O28)</f>
        <v>0</v>
      </c>
      <c r="P29" s="686">
        <f ca="1">SUM(P9:P28)</f>
        <v>0</v>
      </c>
      <c r="Q29" s="684">
        <f ca="1">SUM(Q9:Q28)</f>
        <v>0</v>
      </c>
      <c r="R29" s="684">
        <f ca="1">SUM(R9:R28)</f>
        <v>0</v>
      </c>
      <c r="S29" s="684">
        <f ca="1">SUM(S9:S28)</f>
        <v>0</v>
      </c>
    </row>
    <row r="30" spans="1:22" s="81" customFormat="1" x14ac:dyDescent="0.3">
      <c r="A30" s="34"/>
      <c r="B30" s="34"/>
      <c r="C30" s="34"/>
      <c r="D30" s="34"/>
      <c r="E30" s="34"/>
      <c r="F30" s="34"/>
      <c r="G30" s="34"/>
      <c r="H30" s="34"/>
      <c r="I30" s="34"/>
      <c r="J30" s="34"/>
      <c r="K30" s="34"/>
      <c r="L30" s="34"/>
      <c r="M30" s="34"/>
      <c r="N30" s="34"/>
      <c r="O30" s="34"/>
      <c r="P30" s="34"/>
      <c r="Q30" s="34"/>
      <c r="R30" s="34"/>
      <c r="S30" s="34"/>
      <c r="T30" s="34"/>
    </row>
    <row r="31" spans="1:22" s="81" customFormat="1" x14ac:dyDescent="0.3">
      <c r="A31" s="34"/>
      <c r="B31" s="34"/>
      <c r="C31" s="34"/>
      <c r="D31" s="34"/>
      <c r="E31" s="34"/>
      <c r="F31" s="34"/>
      <c r="G31" s="34"/>
      <c r="H31" s="34"/>
      <c r="I31" s="34"/>
      <c r="J31" s="34"/>
      <c r="K31" s="34"/>
      <c r="L31" s="34"/>
      <c r="M31" s="34"/>
      <c r="N31" s="34"/>
      <c r="O31" s="34"/>
      <c r="P31" s="34"/>
      <c r="Q31" s="34"/>
      <c r="R31" s="34"/>
      <c r="S31" s="34"/>
    </row>
    <row r="32" spans="1:22" s="81" customFormat="1" x14ac:dyDescent="0.3"/>
    <row r="33" spans="1:79" s="81" customFormat="1" x14ac:dyDescent="0.3">
      <c r="A33" s="82"/>
    </row>
    <row r="34" spans="1:79" s="81" customFormat="1" ht="45.75" customHeight="1" x14ac:dyDescent="0.3">
      <c r="A34" s="678" t="s">
        <v>574</v>
      </c>
      <c r="B34" s="678" t="s">
        <v>575</v>
      </c>
      <c r="C34" s="678" t="s">
        <v>576</v>
      </c>
      <c r="D34" s="678" t="s">
        <v>233</v>
      </c>
      <c r="E34" s="678" t="s">
        <v>588</v>
      </c>
      <c r="F34" s="678" t="s">
        <v>34</v>
      </c>
      <c r="G34" s="678" t="s">
        <v>35</v>
      </c>
      <c r="H34" s="678" t="s">
        <v>621</v>
      </c>
      <c r="I34" s="678" t="s">
        <v>622</v>
      </c>
      <c r="J34" s="678" t="s">
        <v>623</v>
      </c>
      <c r="K34" s="678" t="s">
        <v>587</v>
      </c>
      <c r="L34" s="679" t="s">
        <v>589</v>
      </c>
      <c r="M34" s="680" t="s">
        <v>590</v>
      </c>
      <c r="N34" s="680" t="s">
        <v>591</v>
      </c>
      <c r="O34" s="680" t="s">
        <v>592</v>
      </c>
      <c r="P34" s="680" t="s">
        <v>593</v>
      </c>
      <c r="Q34" s="681" t="s">
        <v>594</v>
      </c>
      <c r="R34" s="680" t="s">
        <v>595</v>
      </c>
      <c r="S34" s="680" t="s">
        <v>596</v>
      </c>
      <c r="T34" s="680" t="s">
        <v>597</v>
      </c>
      <c r="U34" s="680" t="s">
        <v>598</v>
      </c>
      <c r="V34" s="680" t="s">
        <v>531</v>
      </c>
      <c r="W34" s="682" t="s">
        <v>599</v>
      </c>
      <c r="X34" s="682" t="s">
        <v>600</v>
      </c>
      <c r="Y34" s="682" t="s">
        <v>601</v>
      </c>
      <c r="Z34" s="682" t="s">
        <v>602</v>
      </c>
      <c r="AA34" s="682" t="s">
        <v>603</v>
      </c>
      <c r="AB34" s="682" t="s">
        <v>604</v>
      </c>
      <c r="AC34" s="682" t="s">
        <v>605</v>
      </c>
      <c r="AD34" s="682" t="s">
        <v>606</v>
      </c>
      <c r="AE34" s="682" t="s">
        <v>607</v>
      </c>
      <c r="AF34" s="682" t="s">
        <v>608</v>
      </c>
      <c r="AG34" s="682" t="s">
        <v>609</v>
      </c>
      <c r="AH34" s="682" t="s">
        <v>610</v>
      </c>
      <c r="AI34" s="682" t="s">
        <v>611</v>
      </c>
      <c r="AJ34" s="682" t="s">
        <v>612</v>
      </c>
      <c r="AK34" s="682" t="s">
        <v>547</v>
      </c>
      <c r="AL34" s="683" t="s">
        <v>613</v>
      </c>
      <c r="AM34" s="683" t="s">
        <v>614</v>
      </c>
      <c r="AN34" s="683" t="s">
        <v>615</v>
      </c>
      <c r="AO34" s="683" t="s">
        <v>616</v>
      </c>
      <c r="AP34" s="683" t="s">
        <v>617</v>
      </c>
      <c r="AQ34" s="683" t="s">
        <v>618</v>
      </c>
      <c r="AR34" s="683" t="s">
        <v>619</v>
      </c>
      <c r="AS34" s="683" t="s">
        <v>620</v>
      </c>
      <c r="AT34" s="683" t="s">
        <v>555</v>
      </c>
      <c r="AU34" s="678" t="s">
        <v>8</v>
      </c>
    </row>
    <row r="35" spans="1:79" s="81" customFormat="1" x14ac:dyDescent="0.3">
      <c r="A35" s="101">
        <f>E3</f>
        <v>0</v>
      </c>
      <c r="B35" s="102">
        <f>'Programme details'!C7</f>
        <v>0</v>
      </c>
      <c r="C35" s="102">
        <f>'Assessment Form'!C103</f>
        <v>0</v>
      </c>
      <c r="D35" s="102" t="s">
        <v>342</v>
      </c>
      <c r="E35" s="105">
        <f ca="1">L3</f>
        <v>0</v>
      </c>
      <c r="F35" s="101">
        <f ca="1">R3</f>
        <v>0</v>
      </c>
      <c r="G35" s="101">
        <f ca="1">S3</f>
        <v>0</v>
      </c>
      <c r="H35" s="102">
        <f>'Assessment Form'!C105</f>
        <v>0</v>
      </c>
      <c r="I35" s="102">
        <f>'Assessment Form'!C109</f>
        <v>0</v>
      </c>
      <c r="J35" s="104">
        <f>'Assessment Form'!C110-'Programme details'!C11</f>
        <v>0</v>
      </c>
      <c r="K35" s="106">
        <f>'Programme details'!F124</f>
        <v>0</v>
      </c>
      <c r="L35" s="101">
        <f>'Assessment Form'!C12</f>
        <v>0</v>
      </c>
      <c r="M35" s="101">
        <f>'Assessment Form'!C15</f>
        <v>0</v>
      </c>
      <c r="N35" s="101">
        <f>'Assessment Form'!C18</f>
        <v>0</v>
      </c>
      <c r="O35" s="101">
        <f>'Assessment Form'!C21</f>
        <v>0</v>
      </c>
      <c r="P35" s="101">
        <f>'Assessment Form'!C24</f>
        <v>0</v>
      </c>
      <c r="Q35" s="103">
        <f>'Assessment Form'!C13</f>
        <v>0</v>
      </c>
      <c r="R35" s="103">
        <f>'Assessment Form'!C16</f>
        <v>0</v>
      </c>
      <c r="S35" s="103">
        <f>'Assessment Form'!C19</f>
        <v>0</v>
      </c>
      <c r="T35" s="103">
        <f>'Assessment Form'!C22</f>
        <v>0</v>
      </c>
      <c r="U35" s="103">
        <f>'Assessment Form'!C25</f>
        <v>0</v>
      </c>
      <c r="V35" s="103">
        <f>'Assessment Form'!G27</f>
        <v>0</v>
      </c>
      <c r="W35" s="106">
        <f>'Assessment Form'!C30</f>
        <v>0</v>
      </c>
      <c r="X35" s="106">
        <f>'Assessment Form'!C32</f>
        <v>0</v>
      </c>
      <c r="Y35" s="106">
        <f>'Assessment Form'!C34</f>
        <v>0</v>
      </c>
      <c r="Z35" s="106">
        <f>'Assessment Form'!C36</f>
        <v>0</v>
      </c>
      <c r="AA35" s="106">
        <f>'Assessment Form'!C40</f>
        <v>0</v>
      </c>
      <c r="AB35" s="106">
        <f>'Assessment Form'!C43</f>
        <v>0</v>
      </c>
      <c r="AC35" s="106">
        <f>'Assessment Form'!C46</f>
        <v>0</v>
      </c>
      <c r="AD35" s="103">
        <f>'Assessment Form'!C31</f>
        <v>0</v>
      </c>
      <c r="AE35" s="103">
        <f>'Assessment Form'!C33</f>
        <v>0</v>
      </c>
      <c r="AF35" s="103">
        <f>'Assessment Form'!C35</f>
        <v>0</v>
      </c>
      <c r="AG35" s="103">
        <f>'Assessment Form'!C37</f>
        <v>0</v>
      </c>
      <c r="AH35" s="103">
        <f>'Assessment Form'!C41</f>
        <v>0</v>
      </c>
      <c r="AI35" s="103">
        <f>'Assessment Form'!C44</f>
        <v>0</v>
      </c>
      <c r="AJ35" s="103">
        <f>'Assessment Form'!C47</f>
        <v>0</v>
      </c>
      <c r="AK35" s="103">
        <f>'Assessment Form'!G49</f>
        <v>0</v>
      </c>
      <c r="AL35" s="101">
        <f>'Assessment Form'!C52</f>
        <v>0</v>
      </c>
      <c r="AM35" s="101">
        <f>'Assessment Form'!C55</f>
        <v>0</v>
      </c>
      <c r="AN35" s="101">
        <f>'Assessment Form'!C58</f>
        <v>0</v>
      </c>
      <c r="AO35" s="101">
        <f>'Assessment Form'!C61</f>
        <v>0</v>
      </c>
      <c r="AP35" s="103">
        <f>'Assessment Form'!C53</f>
        <v>0</v>
      </c>
      <c r="AQ35" s="103">
        <f>'Assessment Form'!C56</f>
        <v>0</v>
      </c>
      <c r="AR35" s="103">
        <f>'Assessment Form'!C59</f>
        <v>0</v>
      </c>
      <c r="AS35" s="103">
        <f>'Assessment Form'!C62</f>
        <v>0</v>
      </c>
      <c r="AT35" s="103">
        <f>'Assessment Form'!G64</f>
        <v>0</v>
      </c>
      <c r="AU35" s="103">
        <f>'Assessment Form'!G65</f>
        <v>0</v>
      </c>
    </row>
    <row r="36" spans="1:79" s="81" customFormat="1" x14ac:dyDescent="0.3">
      <c r="A36" s="83"/>
      <c r="B36" s="83"/>
      <c r="C36" s="83"/>
      <c r="D36" s="83"/>
      <c r="E36" s="83"/>
      <c r="F36" s="83"/>
      <c r="G36" s="83"/>
      <c r="H36" s="83"/>
      <c r="I36" s="83"/>
      <c r="J36" s="83"/>
      <c r="K36" s="83"/>
      <c r="L36" s="83"/>
      <c r="M36" s="83"/>
      <c r="N36" s="83"/>
      <c r="O36" s="83"/>
      <c r="P36" s="83"/>
      <c r="Q36" s="83"/>
      <c r="R36" s="83"/>
      <c r="S36" s="83"/>
    </row>
    <row r="37" spans="1:79" s="81" customFormat="1" x14ac:dyDescent="0.3">
      <c r="A37" s="84"/>
      <c r="B37" s="84"/>
      <c r="C37" s="84"/>
      <c r="E37" s="84"/>
      <c r="F37" s="84"/>
      <c r="L37" s="84"/>
      <c r="M37" s="84"/>
      <c r="N37" s="84"/>
      <c r="P37" s="84"/>
      <c r="Q37" s="84"/>
      <c r="R37" s="84"/>
      <c r="T37" s="83"/>
      <c r="U37" s="83"/>
      <c r="V37" s="83"/>
      <c r="W37" s="83"/>
      <c r="X37" s="83"/>
      <c r="Y37" s="83"/>
      <c r="Z37" s="83"/>
      <c r="AA37" s="83"/>
      <c r="AB37" s="83"/>
      <c r="AC37" s="83"/>
      <c r="AD37" s="83"/>
      <c r="AE37" s="83"/>
      <c r="AF37" s="83"/>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row>
    <row r="38" spans="1:79" s="81" customFormat="1" ht="39.75" customHeight="1" x14ac:dyDescent="0.3">
      <c r="A38" s="678" t="s">
        <v>574</v>
      </c>
      <c r="B38" s="678" t="s">
        <v>575</v>
      </c>
      <c r="C38" s="678" t="s">
        <v>576</v>
      </c>
      <c r="D38" s="678" t="s">
        <v>233</v>
      </c>
      <c r="E38" s="678" t="s">
        <v>588</v>
      </c>
      <c r="F38" s="678" t="s">
        <v>34</v>
      </c>
      <c r="G38" s="678" t="s">
        <v>35</v>
      </c>
      <c r="H38" s="678" t="s">
        <v>621</v>
      </c>
      <c r="I38" s="678" t="s">
        <v>622</v>
      </c>
      <c r="J38" s="678" t="s">
        <v>623</v>
      </c>
      <c r="K38" s="678" t="s">
        <v>587</v>
      </c>
      <c r="L38" s="679" t="s">
        <v>589</v>
      </c>
      <c r="M38" s="680" t="s">
        <v>590</v>
      </c>
      <c r="N38" s="680" t="s">
        <v>591</v>
      </c>
      <c r="O38" s="680" t="s">
        <v>592</v>
      </c>
      <c r="P38" s="680" t="s">
        <v>593</v>
      </c>
      <c r="Q38" s="681" t="s">
        <v>594</v>
      </c>
      <c r="R38" s="680" t="s">
        <v>595</v>
      </c>
      <c r="S38" s="680" t="s">
        <v>596</v>
      </c>
      <c r="T38" s="680" t="s">
        <v>597</v>
      </c>
      <c r="U38" s="680" t="s">
        <v>598</v>
      </c>
      <c r="V38" s="680" t="s">
        <v>531</v>
      </c>
      <c r="W38" s="682" t="s">
        <v>599</v>
      </c>
      <c r="X38" s="682" t="s">
        <v>600</v>
      </c>
      <c r="Y38" s="682" t="s">
        <v>601</v>
      </c>
      <c r="Z38" s="682" t="s">
        <v>602</v>
      </c>
      <c r="AA38" s="682" t="s">
        <v>603</v>
      </c>
      <c r="AB38" s="682" t="s">
        <v>604</v>
      </c>
      <c r="AC38" s="682" t="s">
        <v>605</v>
      </c>
      <c r="AD38" s="682" t="s">
        <v>606</v>
      </c>
      <c r="AE38" s="682" t="s">
        <v>607</v>
      </c>
      <c r="AF38" s="682" t="s">
        <v>608</v>
      </c>
      <c r="AG38" s="682" t="s">
        <v>609</v>
      </c>
      <c r="AH38" s="682" t="s">
        <v>610</v>
      </c>
      <c r="AI38" s="682" t="s">
        <v>611</v>
      </c>
      <c r="AJ38" s="682" t="s">
        <v>612</v>
      </c>
      <c r="AK38" s="682" t="s">
        <v>547</v>
      </c>
      <c r="AL38" s="683" t="s">
        <v>613</v>
      </c>
      <c r="AM38" s="683" t="s">
        <v>614</v>
      </c>
      <c r="AN38" s="683" t="s">
        <v>615</v>
      </c>
      <c r="AO38" s="683" t="s">
        <v>616</v>
      </c>
      <c r="AP38" s="683" t="s">
        <v>617</v>
      </c>
      <c r="AQ38" s="683" t="s">
        <v>618</v>
      </c>
      <c r="AR38" s="683" t="s">
        <v>619</v>
      </c>
      <c r="AS38" s="683" t="s">
        <v>620</v>
      </c>
      <c r="AT38" s="683" t="s">
        <v>555</v>
      </c>
      <c r="AU38" s="678" t="s">
        <v>8</v>
      </c>
    </row>
    <row r="39" spans="1:79" x14ac:dyDescent="0.3">
      <c r="A39" s="101">
        <f>E7</f>
        <v>0</v>
      </c>
      <c r="B39" s="102">
        <f>'Programme details'!C11</f>
        <v>0</v>
      </c>
      <c r="C39" s="102">
        <f>'Assessment Form (Pre-tender)'!C105</f>
        <v>0</v>
      </c>
      <c r="D39" s="102" t="s">
        <v>342</v>
      </c>
      <c r="E39" s="105">
        <f>L7</f>
        <v>0</v>
      </c>
      <c r="F39" s="101">
        <f>R7</f>
        <v>0</v>
      </c>
      <c r="G39" s="101">
        <f>S7</f>
        <v>0</v>
      </c>
      <c r="H39" s="102">
        <f>'Assessment Form (Pre-tender)'!C107</f>
        <v>0</v>
      </c>
      <c r="I39" s="102">
        <f>'Assessment Form (Pre-tender)'!C111</f>
        <v>0</v>
      </c>
      <c r="J39" s="104">
        <f>'Assessment Form (Pre-tender)'!C112-'Programme details'!C11</f>
        <v>0</v>
      </c>
      <c r="K39" s="106">
        <f>'Programme details'!F124</f>
        <v>0</v>
      </c>
      <c r="L39" s="101">
        <f>'Assessment Form (Pre-tender)'!C14</f>
        <v>0</v>
      </c>
      <c r="M39" s="101">
        <f>'Assessment Form (Pre-tender)'!C17</f>
        <v>0</v>
      </c>
      <c r="N39" s="101">
        <f>'Assessment Form (Pre-tender)'!C20</f>
        <v>0</v>
      </c>
      <c r="O39" s="101">
        <f>'Assessment Form (Pre-tender)'!C23</f>
        <v>0</v>
      </c>
      <c r="P39" s="101">
        <f>'Assessment Form (Pre-tender)'!C26</f>
        <v>0</v>
      </c>
      <c r="Q39" s="103">
        <f>'Assessment Form (Pre-tender)'!C15</f>
        <v>0</v>
      </c>
      <c r="R39" s="103">
        <f>'Assessment Form (Pre-tender)'!C18</f>
        <v>0</v>
      </c>
      <c r="S39" s="103">
        <f>'Assessment Form (Pre-tender)'!C21</f>
        <v>0</v>
      </c>
      <c r="T39" s="103">
        <f>'Assessment Form (Pre-tender)'!C24</f>
        <v>0</v>
      </c>
      <c r="U39" s="103">
        <f>'Assessment Form (Pre-tender)'!C27</f>
        <v>0</v>
      </c>
      <c r="V39" s="103">
        <f>'Assessment Form (Pre-tender)'!G29</f>
        <v>0</v>
      </c>
      <c r="W39" s="106">
        <f>'Assessment Form (Pre-tender)'!C32</f>
        <v>0</v>
      </c>
      <c r="X39" s="106">
        <f>'Assessment Form (Pre-tender)'!C34</f>
        <v>0</v>
      </c>
      <c r="Y39" s="106">
        <f>'Assessment Form (Pre-tender)'!C36</f>
        <v>0</v>
      </c>
      <c r="Z39" s="106">
        <f>'Assessment Form (Pre-tender)'!C38</f>
        <v>0</v>
      </c>
      <c r="AA39" s="106">
        <f>'Assessment Form (Pre-tender)'!C42</f>
        <v>0</v>
      </c>
      <c r="AB39" s="106">
        <f>'Assessment Form (Pre-tender)'!C45</f>
        <v>0</v>
      </c>
      <c r="AC39" s="106">
        <f>'Assessment Form (Pre-tender)'!C48</f>
        <v>0</v>
      </c>
      <c r="AD39" s="103">
        <f>'Assessment Form (Pre-tender)'!C33</f>
        <v>0</v>
      </c>
      <c r="AE39" s="103">
        <f>'Assessment Form (Pre-tender)'!C35</f>
        <v>0</v>
      </c>
      <c r="AF39" s="103">
        <f>'Assessment Form (Pre-tender)'!C37</f>
        <v>0</v>
      </c>
      <c r="AG39" s="103">
        <f>'Assessment Form (Pre-tender)'!C39</f>
        <v>0</v>
      </c>
      <c r="AH39" s="103">
        <f>'Assessment Form (Pre-tender)'!C43</f>
        <v>0</v>
      </c>
      <c r="AI39" s="103">
        <f>'Assessment Form (Pre-tender)'!C46</f>
        <v>0</v>
      </c>
      <c r="AJ39" s="103">
        <f>'Assessment Form (Pre-tender)'!C49</f>
        <v>0</v>
      </c>
      <c r="AK39" s="103">
        <f>'Assessment Form (Pre-tender)'!G51</f>
        <v>0</v>
      </c>
      <c r="AL39" s="101">
        <f>'Assessment Form (Pre-tender)'!C54</f>
        <v>0</v>
      </c>
      <c r="AM39" s="101">
        <f>'Assessment Form (Pre-tender)'!C57</f>
        <v>0</v>
      </c>
      <c r="AN39" s="101">
        <f>'Assessment Form (Pre-tender)'!C60</f>
        <v>0</v>
      </c>
      <c r="AO39" s="101">
        <f>'Assessment Form (Pre-tender)'!C63</f>
        <v>0</v>
      </c>
      <c r="AP39" s="103">
        <f>'Assessment Form (Pre-tender)'!C55</f>
        <v>0</v>
      </c>
      <c r="AQ39" s="103">
        <f>'Assessment Form (Pre-tender)'!C58</f>
        <v>0</v>
      </c>
      <c r="AR39" s="103">
        <f>'Assessment Form (Pre-tender)'!C61</f>
        <v>0</v>
      </c>
      <c r="AS39" s="103">
        <f>'Assessment Form (Pre-tender)'!C64</f>
        <v>0</v>
      </c>
      <c r="AT39" s="103">
        <f>'Assessment Form (Pre-tender)'!G66</f>
        <v>0</v>
      </c>
      <c r="AU39" s="103">
        <f>'Assessment Form (Pre-tender)'!G67</f>
        <v>0</v>
      </c>
    </row>
    <row r="40" spans="1:79" x14ac:dyDescent="0.3">
      <c r="A40" s="83"/>
      <c r="B40" s="83"/>
      <c r="C40" s="83"/>
      <c r="D40" s="83"/>
      <c r="E40" s="83"/>
      <c r="F40" s="83"/>
      <c r="G40" s="83"/>
      <c r="H40" s="83"/>
      <c r="I40" s="83"/>
      <c r="J40" s="83"/>
      <c r="K40" s="83"/>
      <c r="L40" s="83"/>
      <c r="M40" s="83"/>
      <c r="N40" s="83"/>
      <c r="O40" s="83"/>
      <c r="P40" s="83"/>
      <c r="Q40" s="83"/>
      <c r="R40" s="83"/>
      <c r="S40" s="81"/>
    </row>
    <row r="41" spans="1:79" x14ac:dyDescent="0.3">
      <c r="A41" s="81"/>
      <c r="B41" s="81"/>
      <c r="C41" s="81"/>
      <c r="D41" s="81"/>
      <c r="E41" s="81"/>
      <c r="F41" s="81"/>
      <c r="G41" s="81"/>
      <c r="H41" s="81"/>
      <c r="I41" s="81"/>
      <c r="J41" s="81"/>
      <c r="K41" s="81"/>
      <c r="L41" s="81"/>
      <c r="M41" s="81"/>
      <c r="N41" s="81"/>
      <c r="O41" s="81"/>
      <c r="P41" s="81"/>
      <c r="Q41" s="81"/>
      <c r="R41" s="81"/>
      <c r="S41" s="81"/>
    </row>
    <row r="42" spans="1:79" x14ac:dyDescent="0.3">
      <c r="A42" s="81"/>
      <c r="B42" s="81"/>
      <c r="C42" s="81"/>
      <c r="D42" s="81"/>
      <c r="E42" s="81"/>
      <c r="F42" s="81"/>
      <c r="G42" s="81"/>
      <c r="H42" s="81"/>
      <c r="I42" s="81"/>
      <c r="J42" s="81"/>
      <c r="K42" s="81"/>
      <c r="L42" s="81"/>
      <c r="M42" s="81"/>
      <c r="N42" s="81"/>
      <c r="O42" s="81"/>
      <c r="P42" s="81"/>
      <c r="Q42" s="81"/>
      <c r="R42" s="81"/>
      <c r="S42" s="81"/>
    </row>
    <row r="43" spans="1:79" x14ac:dyDescent="0.3">
      <c r="A43" s="81"/>
      <c r="B43" s="81"/>
      <c r="C43" s="81"/>
      <c r="D43" s="81"/>
      <c r="E43" s="81"/>
      <c r="F43" s="81"/>
      <c r="G43" s="81"/>
      <c r="H43" s="81"/>
      <c r="I43" s="81"/>
      <c r="J43" s="81"/>
      <c r="K43" s="81"/>
      <c r="L43" s="81"/>
      <c r="M43" s="81"/>
      <c r="N43" s="81"/>
      <c r="O43" s="81"/>
      <c r="P43" s="81"/>
      <c r="Q43" s="81"/>
      <c r="R43" s="81"/>
      <c r="S43" s="81"/>
    </row>
    <row r="44" spans="1:79" x14ac:dyDescent="0.3">
      <c r="A44" s="81"/>
      <c r="B44" s="81"/>
      <c r="C44" s="81"/>
      <c r="D44" s="81"/>
      <c r="E44" s="81"/>
      <c r="F44" s="81"/>
      <c r="G44" s="81"/>
      <c r="H44" s="81"/>
      <c r="I44" s="81"/>
      <c r="J44" s="81"/>
      <c r="K44" s="81"/>
      <c r="L44" s="81"/>
      <c r="M44" s="81"/>
      <c r="N44" s="81"/>
      <c r="O44" s="81"/>
      <c r="P44" s="81"/>
      <c r="Q44" s="81"/>
      <c r="R44" s="81"/>
      <c r="S44" s="81"/>
    </row>
    <row r="45" spans="1:79" x14ac:dyDescent="0.3">
      <c r="A45" s="81"/>
      <c r="B45" s="81"/>
      <c r="C45" s="81"/>
      <c r="D45" s="81"/>
      <c r="E45" s="81"/>
      <c r="F45" s="81"/>
      <c r="G45" s="81"/>
      <c r="H45" s="81"/>
      <c r="I45" s="81"/>
      <c r="J45" s="81"/>
      <c r="K45" s="81"/>
      <c r="L45" s="81"/>
      <c r="M45" s="81"/>
      <c r="N45" s="81"/>
      <c r="O45" s="81"/>
      <c r="P45" s="81"/>
      <c r="Q45" s="81"/>
      <c r="R45" s="81"/>
      <c r="S45" s="81"/>
    </row>
    <row r="46" spans="1:79" x14ac:dyDescent="0.3">
      <c r="A46" s="81"/>
      <c r="B46" s="81"/>
      <c r="C46" s="81"/>
      <c r="D46" s="81"/>
      <c r="E46" s="81"/>
      <c r="F46" s="81"/>
      <c r="G46" s="81"/>
      <c r="H46" s="81"/>
      <c r="I46" s="81"/>
      <c r="J46" s="81"/>
      <c r="K46" s="81"/>
      <c r="L46" s="81"/>
      <c r="M46" s="81"/>
      <c r="N46" s="81"/>
      <c r="O46" s="81"/>
      <c r="P46" s="81"/>
      <c r="Q46" s="81"/>
      <c r="R46" s="81"/>
      <c r="S46" s="81"/>
    </row>
    <row r="47" spans="1:79" x14ac:dyDescent="0.3">
      <c r="A47" s="85"/>
      <c r="B47" s="81"/>
      <c r="C47" s="81"/>
      <c r="D47" s="81"/>
      <c r="E47" s="81"/>
      <c r="F47" s="81"/>
      <c r="G47" s="81"/>
      <c r="H47" s="81"/>
      <c r="I47" s="81"/>
      <c r="J47" s="81"/>
      <c r="K47" s="81"/>
      <c r="L47" s="81"/>
      <c r="M47" s="81"/>
      <c r="N47" s="81"/>
      <c r="O47" s="81"/>
      <c r="P47" s="81"/>
      <c r="Q47" s="81"/>
      <c r="R47" s="81"/>
      <c r="S47" s="81"/>
    </row>
    <row r="48" spans="1:79" x14ac:dyDescent="0.3">
      <c r="A48" s="81"/>
      <c r="B48" s="81"/>
      <c r="C48" s="81"/>
      <c r="D48" s="81"/>
      <c r="E48" s="81"/>
      <c r="F48" s="81"/>
      <c r="G48" s="81"/>
      <c r="H48" s="81"/>
      <c r="I48" s="81"/>
      <c r="J48" s="81"/>
      <c r="K48" s="81"/>
      <c r="L48" s="81"/>
      <c r="M48" s="81"/>
      <c r="N48" s="81"/>
      <c r="O48" s="81"/>
      <c r="P48" s="81"/>
      <c r="Q48" s="81"/>
      <c r="R48" s="81"/>
      <c r="S48" s="81"/>
    </row>
    <row r="49" spans="1:19" x14ac:dyDescent="0.3">
      <c r="A49" s="83"/>
      <c r="B49" s="83"/>
      <c r="C49" s="83"/>
      <c r="D49" s="83"/>
      <c r="E49" s="83"/>
      <c r="F49" s="83"/>
      <c r="G49" s="83"/>
      <c r="H49" s="83"/>
      <c r="I49" s="83"/>
      <c r="J49" s="83"/>
      <c r="K49" s="83"/>
      <c r="L49" s="83"/>
      <c r="M49" s="83"/>
      <c r="N49" s="83"/>
      <c r="O49" s="83"/>
      <c r="P49" s="83"/>
      <c r="Q49" s="83"/>
      <c r="R49" s="83"/>
      <c r="S49" s="83"/>
    </row>
    <row r="50" spans="1:19" x14ac:dyDescent="0.3">
      <c r="A50" s="81"/>
      <c r="B50" s="81"/>
      <c r="C50" s="81"/>
      <c r="D50" s="81"/>
      <c r="E50" s="81"/>
      <c r="F50" s="81"/>
      <c r="G50" s="81"/>
      <c r="H50" s="81"/>
      <c r="I50" s="81"/>
      <c r="J50" s="81"/>
      <c r="K50" s="81"/>
      <c r="L50" s="81"/>
      <c r="M50" s="81"/>
      <c r="N50" s="81"/>
      <c r="O50" s="81"/>
      <c r="P50" s="81"/>
      <c r="Q50" s="81"/>
      <c r="R50" s="81"/>
      <c r="S50" s="81"/>
    </row>
  </sheetData>
  <sheetProtection algorithmName="SHA-512" hashValue="S9gqQj4Tiv6jK2XE7OqDCZXVbgRDiJJrecZVVrSNUpDEfRBTw8r5YH0mkwz7FxcB1UhxkTyh4uxsN487eGu73Q==" saltValue="zdEY/AGtPZ1oaj+56tMzbQ==" spinCount="100000" sheet="1" objects="1" scenarios="1"/>
  <pageMargins left="0.7" right="0.7" top="0.75" bottom="0.75" header="0.3" footer="0.3"/>
  <pageSetup paperSize="9" orientation="portrait" horizontalDpi="4294967294"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I13"/>
  <sheetViews>
    <sheetView showRowColHeaders="0" workbookViewId="0">
      <selection activeCell="G28" sqref="G28"/>
    </sheetView>
  </sheetViews>
  <sheetFormatPr defaultColWidth="9.109375" defaultRowHeight="14.4" x14ac:dyDescent="0.3"/>
  <cols>
    <col min="1" max="1" width="23" style="40" customWidth="1"/>
    <col min="2" max="3" width="17.44140625" style="40" bestFit="1" customWidth="1"/>
    <col min="4" max="4" width="10.109375" style="40" bestFit="1" customWidth="1"/>
    <col min="5" max="5" width="9.109375" style="40"/>
    <col min="6" max="6" width="27.44140625" style="40" bestFit="1" customWidth="1"/>
    <col min="7" max="7" width="28.44140625" style="40" bestFit="1" customWidth="1"/>
    <col min="8" max="8" width="19.44140625" style="40" bestFit="1" customWidth="1"/>
    <col min="9" max="9" width="19.88671875" style="40" bestFit="1" customWidth="1"/>
    <col min="10" max="16384" width="9.109375" style="40"/>
  </cols>
  <sheetData>
    <row r="1" spans="1:9" x14ac:dyDescent="0.3">
      <c r="A1" s="43"/>
      <c r="B1" s="40" t="s">
        <v>338</v>
      </c>
      <c r="C1" s="40" t="s">
        <v>339</v>
      </c>
      <c r="F1" s="40" t="s">
        <v>413</v>
      </c>
      <c r="G1" s="40" t="s">
        <v>414</v>
      </c>
      <c r="H1" s="40" t="s">
        <v>428</v>
      </c>
      <c r="I1" s="40" t="s">
        <v>429</v>
      </c>
    </row>
    <row r="2" spans="1:9" x14ac:dyDescent="0.3">
      <c r="A2" s="68" t="s">
        <v>397</v>
      </c>
      <c r="B2" s="68">
        <v>8</v>
      </c>
      <c r="C2" s="68">
        <v>306</v>
      </c>
      <c r="F2" s="40" t="s">
        <v>415</v>
      </c>
      <c r="G2" s="40" t="s">
        <v>416</v>
      </c>
      <c r="H2" s="40" t="str">
        <f>'Programme details'!F9</f>
        <v>Client Type:</v>
      </c>
      <c r="I2" s="74" t="str">
        <f>IF(ISERROR(VLOOKUP(H2,F2:G8,2,FALSE)),"",VLOOKUP(H2,F2:G8,2,FALSE))</f>
        <v/>
      </c>
    </row>
    <row r="3" spans="1:9" x14ac:dyDescent="0.3">
      <c r="A3" s="68" t="s">
        <v>398</v>
      </c>
      <c r="B3" s="68">
        <v>10</v>
      </c>
      <c r="C3" s="68">
        <v>383</v>
      </c>
      <c r="D3" s="67"/>
      <c r="F3" s="40" t="s">
        <v>417</v>
      </c>
      <c r="G3" s="40" t="s">
        <v>418</v>
      </c>
    </row>
    <row r="4" spans="1:9" x14ac:dyDescent="0.3">
      <c r="A4" s="68" t="s">
        <v>399</v>
      </c>
      <c r="B4" s="68">
        <v>8</v>
      </c>
      <c r="C4" s="68">
        <v>278</v>
      </c>
      <c r="F4" s="40" t="s">
        <v>419</v>
      </c>
      <c r="G4" s="40" t="s">
        <v>420</v>
      </c>
    </row>
    <row r="5" spans="1:9" x14ac:dyDescent="0.3">
      <c r="A5" s="68" t="s">
        <v>400</v>
      </c>
      <c r="B5" s="68">
        <v>8</v>
      </c>
      <c r="C5" s="68">
        <v>278</v>
      </c>
      <c r="F5" s="40" t="s">
        <v>421</v>
      </c>
      <c r="G5" s="40" t="s">
        <v>422</v>
      </c>
    </row>
    <row r="6" spans="1:9" x14ac:dyDescent="0.3">
      <c r="A6" s="68" t="s">
        <v>340</v>
      </c>
      <c r="B6" s="68">
        <v>1000</v>
      </c>
      <c r="C6" s="68">
        <v>191</v>
      </c>
      <c r="F6" s="40" t="s">
        <v>423</v>
      </c>
      <c r="G6" s="40" t="s">
        <v>423</v>
      </c>
    </row>
    <row r="7" spans="1:9" x14ac:dyDescent="0.3">
      <c r="A7" s="68" t="s">
        <v>341</v>
      </c>
      <c r="B7" s="68">
        <v>8</v>
      </c>
      <c r="C7" s="68">
        <v>278</v>
      </c>
      <c r="F7" s="40" t="s">
        <v>424</v>
      </c>
      <c r="G7" s="40" t="s">
        <v>425</v>
      </c>
    </row>
    <row r="8" spans="1:9" x14ac:dyDescent="0.3">
      <c r="A8" s="68" t="s">
        <v>342</v>
      </c>
      <c r="B8" s="68">
        <v>8</v>
      </c>
      <c r="C8" s="68">
        <v>278</v>
      </c>
      <c r="F8" s="40" t="s">
        <v>426</v>
      </c>
      <c r="G8" s="40" t="s">
        <v>427</v>
      </c>
    </row>
    <row r="9" spans="1:9" x14ac:dyDescent="0.3">
      <c r="A9" s="68" t="s">
        <v>348</v>
      </c>
      <c r="B9" s="68">
        <v>8</v>
      </c>
      <c r="C9" s="68">
        <v>241</v>
      </c>
    </row>
    <row r="11" spans="1:9" x14ac:dyDescent="0.3">
      <c r="A11" s="40" t="s">
        <v>343</v>
      </c>
      <c r="B11" s="44">
        <f>'Programme details'!C55</f>
        <v>0</v>
      </c>
      <c r="C11" s="44">
        <f ca="1">'Programme details'!C63</f>
        <v>0</v>
      </c>
    </row>
    <row r="12" spans="1:9" x14ac:dyDescent="0.3">
      <c r="A12" s="40" t="s">
        <v>344</v>
      </c>
      <c r="B12" s="40" t="str">
        <f>IFERROR(VLOOKUP(#REF!,Compliancy!$A$2:$C$9,2,FALSE),"Select Programme")</f>
        <v>Select Programme</v>
      </c>
      <c r="C12" s="40" t="str">
        <f>IFERROR(VLOOKUP(#REF!,Compliancy!$A$2:$C$9,3,FALSE),"Select Programme")</f>
        <v>Select Programme</v>
      </c>
    </row>
    <row r="13" spans="1:9" x14ac:dyDescent="0.3">
      <c r="A13" s="40" t="s">
        <v>232</v>
      </c>
      <c r="B13" s="40" t="str">
        <f>IF(B11&lt;=B12,"Compliant","Non-compliant")</f>
        <v>Compliant</v>
      </c>
      <c r="C13" s="40" t="str">
        <f ca="1">IF(C11&lt;=C12,"Compliant","Non-compliant")</f>
        <v>Compliant</v>
      </c>
      <c r="D13" s="40" t="str">
        <f>IF('Programme details'!C9="","Select Programme",IF(AND(B13="Compliant",C13="Compliant"),"Compliant","Non-compliant"))</f>
        <v>Select Programme</v>
      </c>
    </row>
  </sheetData>
  <sheetProtection algorithmName="SHA-512" hashValue="qM6uOZsVt8GVm678hAYIMg3z9GkK3eu8K1LAor5Ijo30wLeMJIUkq2lbpKnAEqg9oGNAhHzRpIN97xJAxSDiGw==" saltValue="jApxjUU1N8uwHJ5feSIQYw==" spinCount="100000" sheet="1" selectLockedCells="1" selectUnlockedCells="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479D-02F8-4587-A630-11036016AA34}">
  <sheetPr codeName="Sheet10">
    <tabColor rgb="FF382573"/>
    <pageSetUpPr fitToPage="1"/>
  </sheetPr>
  <dimension ref="B1:O130"/>
  <sheetViews>
    <sheetView showGridLines="0" showRowColHeaders="0" topLeftCell="B1" zoomScaleNormal="100" workbookViewId="0">
      <selection activeCell="C69" sqref="C69"/>
    </sheetView>
  </sheetViews>
  <sheetFormatPr defaultColWidth="9.109375" defaultRowHeight="15.6" x14ac:dyDescent="0.3"/>
  <cols>
    <col min="1" max="1" width="3.5546875" style="31" customWidth="1"/>
    <col min="2" max="2" width="41" style="32" customWidth="1"/>
    <col min="3" max="3" width="36.44140625" style="31" customWidth="1"/>
    <col min="4" max="7" width="20.5546875" style="31" customWidth="1"/>
    <col min="8" max="8" width="35" style="31" customWidth="1"/>
    <col min="9" max="9" width="9.109375" style="31" hidden="1" customWidth="1"/>
    <col min="10" max="10" width="9.44140625" style="31" hidden="1" customWidth="1"/>
    <col min="11" max="11" width="0" style="31" hidden="1" customWidth="1"/>
    <col min="12" max="14" width="9.109375" style="31"/>
    <col min="15" max="15" width="0" style="31" hidden="1" customWidth="1"/>
    <col min="16" max="16384" width="9.109375" style="31"/>
  </cols>
  <sheetData>
    <row r="1" spans="2:8" ht="16.2" thickBot="1" x14ac:dyDescent="0.35">
      <c r="B1" s="172"/>
      <c r="C1" s="172"/>
      <c r="D1" s="172"/>
      <c r="E1" s="172"/>
      <c r="F1" s="172"/>
      <c r="G1" s="172"/>
      <c r="H1" s="172"/>
    </row>
    <row r="2" spans="2:8" ht="94.5" customHeight="1" x14ac:dyDescent="0.3">
      <c r="B2" s="173"/>
      <c r="C2" s="174"/>
      <c r="D2" s="174"/>
      <c r="E2" s="174"/>
      <c r="F2" s="174"/>
      <c r="G2" s="174"/>
      <c r="H2" s="175"/>
    </row>
    <row r="3" spans="2:8" ht="19.8" x14ac:dyDescent="0.3">
      <c r="B3" s="732" t="str">
        <f>'[3]Guidance Notes'!B3:B3&amp;" - Part 1"</f>
        <v>Wales Funding Programme - Part 1</v>
      </c>
      <c r="C3" s="733"/>
      <c r="D3" s="733"/>
      <c r="E3" s="733"/>
      <c r="F3" s="733"/>
      <c r="G3" s="733"/>
      <c r="H3" s="734"/>
    </row>
    <row r="4" spans="2:8" ht="16.2" x14ac:dyDescent="0.3">
      <c r="B4" s="176"/>
      <c r="C4" s="177"/>
      <c r="D4" s="177"/>
      <c r="E4" s="177"/>
      <c r="F4" s="177"/>
      <c r="G4" s="177"/>
      <c r="H4" s="178"/>
    </row>
    <row r="5" spans="2:8" ht="19.8" x14ac:dyDescent="0.3">
      <c r="B5" s="289" t="s">
        <v>253</v>
      </c>
      <c r="C5" s="735"/>
      <c r="D5" s="736"/>
      <c r="E5" s="736"/>
      <c r="F5" s="736"/>
      <c r="G5" s="736"/>
      <c r="H5" s="737"/>
    </row>
    <row r="6" spans="2:8" ht="16.2" x14ac:dyDescent="0.3">
      <c r="B6" s="224"/>
      <c r="C6" s="177"/>
      <c r="D6" s="177"/>
      <c r="E6" s="177"/>
      <c r="F6" s="177"/>
      <c r="G6" s="177"/>
      <c r="H6" s="178"/>
    </row>
    <row r="7" spans="2:8" ht="19.8" x14ac:dyDescent="0.3">
      <c r="B7" s="289" t="s">
        <v>306</v>
      </c>
      <c r="C7" s="738"/>
      <c r="D7" s="738"/>
      <c r="E7" s="738"/>
      <c r="F7" s="738"/>
      <c r="G7" s="738"/>
      <c r="H7" s="739"/>
    </row>
    <row r="8" spans="2:8" ht="16.2" x14ac:dyDescent="0.3">
      <c r="B8" s="224"/>
      <c r="C8" s="177"/>
      <c r="D8" s="177"/>
      <c r="E8" s="177"/>
      <c r="F8" s="177"/>
      <c r="G8" s="177"/>
      <c r="H8" s="178"/>
    </row>
    <row r="9" spans="2:8" ht="19.8" x14ac:dyDescent="0.3">
      <c r="B9" s="289" t="s">
        <v>480</v>
      </c>
      <c r="C9" s="227"/>
      <c r="D9" s="600" t="s">
        <v>481</v>
      </c>
      <c r="E9" s="180"/>
      <c r="F9" s="288" t="s">
        <v>411</v>
      </c>
      <c r="G9" s="740"/>
      <c r="H9" s="741"/>
    </row>
    <row r="10" spans="2:8" ht="16.2" x14ac:dyDescent="0.3">
      <c r="B10" s="224"/>
      <c r="C10" s="177"/>
      <c r="D10" s="177"/>
      <c r="E10" s="177"/>
      <c r="F10" s="225"/>
      <c r="G10" s="177"/>
      <c r="H10" s="178"/>
    </row>
    <row r="11" spans="2:8" ht="19.8" x14ac:dyDescent="0.3">
      <c r="B11" s="289" t="s">
        <v>624</v>
      </c>
      <c r="C11" s="181"/>
      <c r="D11" s="182"/>
      <c r="E11" s="180"/>
      <c r="F11" s="288" t="s">
        <v>412</v>
      </c>
      <c r="G11" s="740"/>
      <c r="H11" s="741"/>
    </row>
    <row r="12" spans="2:8" ht="16.2" x14ac:dyDescent="0.3">
      <c r="B12" s="224"/>
      <c r="C12" s="177"/>
      <c r="D12" s="177"/>
      <c r="E12" s="177"/>
      <c r="F12" s="177"/>
      <c r="G12" s="177"/>
      <c r="H12" s="178"/>
    </row>
    <row r="13" spans="2:8" ht="16.2" x14ac:dyDescent="0.3">
      <c r="B13" s="187" t="s">
        <v>519</v>
      </c>
      <c r="C13" s="177"/>
      <c r="D13" s="177"/>
      <c r="E13" s="183"/>
      <c r="F13" s="185" t="s">
        <v>488</v>
      </c>
      <c r="G13" s="177"/>
      <c r="H13" s="184"/>
    </row>
    <row r="14" spans="2:8" ht="16.2" x14ac:dyDescent="0.3">
      <c r="B14" s="224" t="s">
        <v>0</v>
      </c>
      <c r="C14" s="730"/>
      <c r="D14" s="730"/>
      <c r="E14" s="177"/>
      <c r="F14" s="225" t="s">
        <v>0</v>
      </c>
      <c r="G14" s="730"/>
      <c r="H14" s="731"/>
    </row>
    <row r="15" spans="2:8" ht="16.2" x14ac:dyDescent="0.3">
      <c r="B15" s="224" t="s">
        <v>1</v>
      </c>
      <c r="C15" s="730"/>
      <c r="D15" s="730"/>
      <c r="E15" s="177"/>
      <c r="F15" s="225" t="s">
        <v>1</v>
      </c>
      <c r="G15" s="730"/>
      <c r="H15" s="731"/>
    </row>
    <row r="16" spans="2:8" ht="16.2" x14ac:dyDescent="0.3">
      <c r="B16" s="224" t="s">
        <v>9</v>
      </c>
      <c r="C16" s="744"/>
      <c r="D16" s="744"/>
      <c r="E16" s="177"/>
      <c r="F16" s="225" t="s">
        <v>9</v>
      </c>
      <c r="G16" s="744"/>
      <c r="H16" s="745"/>
    </row>
    <row r="17" spans="2:10" ht="16.2" x14ac:dyDescent="0.3">
      <c r="B17" s="224" t="s">
        <v>10</v>
      </c>
      <c r="C17" s="730"/>
      <c r="D17" s="730"/>
      <c r="E17" s="177"/>
      <c r="F17" s="225" t="s">
        <v>10</v>
      </c>
      <c r="G17" s="730"/>
      <c r="H17" s="731"/>
    </row>
    <row r="18" spans="2:10" ht="16.2" x14ac:dyDescent="0.3">
      <c r="B18" s="224" t="s">
        <v>2</v>
      </c>
      <c r="C18" s="746"/>
      <c r="D18" s="746"/>
      <c r="E18" s="177"/>
      <c r="F18" s="225" t="s">
        <v>2</v>
      </c>
      <c r="G18" s="751"/>
      <c r="H18" s="752"/>
    </row>
    <row r="19" spans="2:10" ht="16.2" x14ac:dyDescent="0.3">
      <c r="B19" s="224" t="s">
        <v>3</v>
      </c>
      <c r="C19" s="730"/>
      <c r="D19" s="730"/>
      <c r="E19" s="177"/>
      <c r="F19" s="225" t="s">
        <v>3</v>
      </c>
      <c r="G19" s="751"/>
      <c r="H19" s="752"/>
      <c r="I19" s="39"/>
      <c r="J19" s="39"/>
    </row>
    <row r="20" spans="2:10" ht="16.2" x14ac:dyDescent="0.3">
      <c r="B20" s="224" t="s">
        <v>4</v>
      </c>
      <c r="C20" s="746"/>
      <c r="D20" s="746"/>
      <c r="E20" s="177"/>
      <c r="F20" s="225" t="s">
        <v>4</v>
      </c>
      <c r="G20" s="751"/>
      <c r="H20" s="752"/>
    </row>
    <row r="21" spans="2:10" ht="16.2" x14ac:dyDescent="0.3">
      <c r="B21" s="224" t="s">
        <v>5</v>
      </c>
      <c r="C21" s="747"/>
      <c r="D21" s="748"/>
      <c r="E21" s="177"/>
      <c r="F21" s="226" t="s">
        <v>5</v>
      </c>
      <c r="G21" s="749"/>
      <c r="H21" s="750"/>
    </row>
    <row r="22" spans="2:10" ht="16.2" x14ac:dyDescent="0.3">
      <c r="B22" s="179"/>
      <c r="C22" s="186"/>
      <c r="D22" s="186"/>
      <c r="E22" s="177"/>
      <c r="F22" s="177"/>
      <c r="G22" s="177"/>
      <c r="H22" s="178"/>
    </row>
    <row r="23" spans="2:10" ht="18.899999999999999" customHeight="1" x14ac:dyDescent="0.3">
      <c r="B23" s="187" t="s">
        <v>627</v>
      </c>
      <c r="C23" s="186"/>
      <c r="D23" s="186"/>
      <c r="E23" s="177"/>
      <c r="F23" s="177"/>
      <c r="G23" s="177"/>
      <c r="H23" s="178"/>
    </row>
    <row r="24" spans="2:10" ht="21.9" customHeight="1" x14ac:dyDescent="0.3">
      <c r="B24" s="742" t="s">
        <v>482</v>
      </c>
      <c r="C24" s="743"/>
      <c r="D24" s="743"/>
      <c r="E24" s="225"/>
      <c r="F24" s="225"/>
      <c r="G24" s="225"/>
      <c r="H24" s="229"/>
    </row>
    <row r="25" spans="2:10" ht="15.75" customHeight="1" x14ac:dyDescent="0.3">
      <c r="B25" s="711" t="s">
        <v>355</v>
      </c>
      <c r="C25" s="712"/>
      <c r="D25" s="712"/>
      <c r="E25" s="712"/>
      <c r="F25" s="712"/>
      <c r="G25" s="712"/>
      <c r="H25" s="713"/>
    </row>
    <row r="26" spans="2:10" ht="15.75" customHeight="1" x14ac:dyDescent="0.3">
      <c r="B26" s="711"/>
      <c r="C26" s="712"/>
      <c r="D26" s="712"/>
      <c r="E26" s="712"/>
      <c r="F26" s="712"/>
      <c r="G26" s="712"/>
      <c r="H26" s="713"/>
    </row>
    <row r="27" spans="2:10" ht="22.5" customHeight="1" x14ac:dyDescent="0.3">
      <c r="B27" s="756"/>
      <c r="C27" s="754"/>
      <c r="D27" s="754"/>
      <c r="E27" s="754"/>
      <c r="F27" s="754"/>
      <c r="G27" s="754"/>
      <c r="H27" s="755"/>
    </row>
    <row r="28" spans="2:10" ht="115.5" customHeight="1" x14ac:dyDescent="0.3">
      <c r="B28" s="757"/>
      <c r="C28" s="758"/>
      <c r="D28" s="758"/>
      <c r="E28" s="758"/>
      <c r="F28" s="758"/>
      <c r="G28" s="758"/>
      <c r="H28" s="759"/>
    </row>
    <row r="29" spans="2:10" ht="2.25" customHeight="1" x14ac:dyDescent="0.3">
      <c r="B29" s="188"/>
      <c r="C29" s="189"/>
      <c r="D29" s="189"/>
      <c r="E29" s="189"/>
      <c r="F29" s="189"/>
      <c r="G29" s="189"/>
      <c r="H29" s="190"/>
    </row>
    <row r="30" spans="2:10" ht="20.100000000000001" customHeight="1" x14ac:dyDescent="0.3">
      <c r="B30" s="760" t="s">
        <v>628</v>
      </c>
      <c r="C30" s="761"/>
      <c r="D30" s="761"/>
      <c r="E30" s="761"/>
      <c r="F30" s="761"/>
      <c r="G30" s="761"/>
      <c r="H30" s="762"/>
    </row>
    <row r="31" spans="2:10" ht="26.25" customHeight="1" x14ac:dyDescent="0.3">
      <c r="B31" s="763" t="s">
        <v>659</v>
      </c>
      <c r="C31" s="764"/>
      <c r="D31" s="764"/>
      <c r="E31" s="764"/>
      <c r="F31" s="764"/>
      <c r="G31" s="764"/>
      <c r="H31" s="765"/>
    </row>
    <row r="32" spans="2:10" ht="3" customHeight="1" x14ac:dyDescent="0.3">
      <c r="B32" s="766"/>
      <c r="C32" s="764"/>
      <c r="D32" s="764"/>
      <c r="E32" s="764"/>
      <c r="F32" s="764"/>
      <c r="G32" s="764"/>
      <c r="H32" s="765"/>
    </row>
    <row r="33" spans="2:10" ht="15" customHeight="1" x14ac:dyDescent="0.3">
      <c r="B33" s="767" t="s">
        <v>642</v>
      </c>
      <c r="C33" s="768"/>
      <c r="D33" s="230"/>
      <c r="E33" s="230"/>
      <c r="F33" s="230"/>
      <c r="G33" s="230"/>
      <c r="H33" s="231"/>
    </row>
    <row r="34" spans="2:10" ht="115.5" customHeight="1" x14ac:dyDescent="0.3">
      <c r="B34" s="769"/>
      <c r="C34" s="770"/>
      <c r="D34" s="770"/>
      <c r="E34" s="770"/>
      <c r="F34" s="770"/>
      <c r="G34" s="770"/>
      <c r="H34" s="771"/>
    </row>
    <row r="35" spans="2:10" ht="0.75" customHeight="1" x14ac:dyDescent="0.3">
      <c r="B35" s="187"/>
      <c r="C35" s="189"/>
      <c r="D35" s="189"/>
      <c r="E35" s="189"/>
      <c r="F35" s="189"/>
      <c r="G35" s="189"/>
      <c r="H35" s="190"/>
    </row>
    <row r="36" spans="2:10" ht="47.25" hidden="1" customHeight="1" x14ac:dyDescent="0.3">
      <c r="B36" s="772"/>
      <c r="C36" s="773"/>
      <c r="D36" s="773"/>
      <c r="E36" s="773"/>
      <c r="F36" s="773"/>
      <c r="G36" s="773"/>
      <c r="H36" s="774"/>
    </row>
    <row r="37" spans="2:10" ht="115.5" hidden="1" customHeight="1" x14ac:dyDescent="0.3">
      <c r="B37" s="775"/>
      <c r="C37" s="776"/>
      <c r="D37" s="776"/>
      <c r="E37" s="776"/>
      <c r="F37" s="776"/>
      <c r="G37" s="776"/>
      <c r="H37" s="777"/>
    </row>
    <row r="38" spans="2:10" ht="33" customHeight="1" x14ac:dyDescent="0.3">
      <c r="B38" s="188"/>
      <c r="C38" s="189"/>
      <c r="D38" s="189"/>
      <c r="E38" s="189"/>
      <c r="F38" s="189"/>
      <c r="G38" s="189"/>
      <c r="H38" s="190"/>
    </row>
    <row r="39" spans="2:10" ht="20.25" customHeight="1" x14ac:dyDescent="0.3">
      <c r="B39" s="732" t="str">
        <f>'[3]Guidance Notes'!B3:B3&amp;" - Part 2"</f>
        <v>Wales Funding Programme - Part 2</v>
      </c>
      <c r="C39" s="733"/>
      <c r="D39" s="733"/>
      <c r="E39" s="733"/>
      <c r="F39" s="733"/>
      <c r="G39" s="733"/>
      <c r="H39" s="734"/>
    </row>
    <row r="40" spans="2:10" s="61" customFormat="1" ht="39.9" customHeight="1" x14ac:dyDescent="0.3">
      <c r="B40" s="233" t="s">
        <v>328</v>
      </c>
      <c r="C40" s="234"/>
      <c r="D40" s="234"/>
      <c r="E40" s="234"/>
      <c r="F40" s="234"/>
      <c r="G40" s="234"/>
      <c r="H40" s="235"/>
    </row>
    <row r="41" spans="2:10" ht="20.100000000000001" customHeight="1" x14ac:dyDescent="0.3">
      <c r="B41" s="187" t="s">
        <v>638</v>
      </c>
      <c r="C41" s="177"/>
      <c r="D41" s="177"/>
      <c r="E41" s="177"/>
      <c r="F41" s="177"/>
      <c r="G41" s="177"/>
      <c r="H41" s="178"/>
    </row>
    <row r="42" spans="2:10" ht="31.5" customHeight="1" x14ac:dyDescent="0.3">
      <c r="B42" s="778" t="s">
        <v>635</v>
      </c>
      <c r="C42" s="712"/>
      <c r="D42" s="712"/>
      <c r="E42" s="712"/>
      <c r="F42" s="712"/>
      <c r="G42" s="712"/>
      <c r="H42" s="713"/>
    </row>
    <row r="43" spans="2:10" ht="16.8" thickBot="1" x14ac:dyDescent="0.35">
      <c r="B43" s="193"/>
      <c r="C43" s="177"/>
      <c r="D43" s="177"/>
      <c r="E43" s="177"/>
      <c r="F43" s="177"/>
      <c r="G43" s="177"/>
      <c r="H43" s="178"/>
    </row>
    <row r="44" spans="2:10" ht="28.2" thickBot="1" x14ac:dyDescent="0.35">
      <c r="B44" s="194"/>
      <c r="C44" s="271" t="s">
        <v>6</v>
      </c>
      <c r="D44" s="272" t="s">
        <v>281</v>
      </c>
      <c r="E44" s="272" t="s">
        <v>312</v>
      </c>
      <c r="F44" s="272" t="s">
        <v>7</v>
      </c>
      <c r="G44" s="272" t="s">
        <v>630</v>
      </c>
      <c r="H44" s="273" t="s">
        <v>349</v>
      </c>
      <c r="I44" s="31" t="s">
        <v>346</v>
      </c>
      <c r="J44" s="31" t="s">
        <v>345</v>
      </c>
    </row>
    <row r="45" spans="2:10" x14ac:dyDescent="0.3">
      <c r="B45" s="267" t="s">
        <v>390</v>
      </c>
      <c r="C45" s="279" t="str">
        <f t="shared" ref="C45:C51" ca="1" si="0">IFERROR(IF(INDIRECT("'"&amp;B45&amp;"'"&amp;"!C6")="","",INDIRECT("'"&amp;B45&amp;"'"&amp;"!C6")),"")</f>
        <v/>
      </c>
      <c r="D45" s="280">
        <f ca="1">IFERROR(IF(INDIRECT("'"&amp;B45&amp;"'"&amp;"!C45")="",0,INDIRECT("'"&amp;B45&amp;"'"&amp;"!C45")),0)</f>
        <v>0</v>
      </c>
      <c r="E45" s="280">
        <f ca="1">IFERROR(IF(INDIRECT("'"&amp;B45&amp;"'"&amp;"!C12")="",0,INDIRECT("'"&amp;B45&amp;"'"&amp;"!C12")),0)</f>
        <v>0</v>
      </c>
      <c r="F45" s="281">
        <f ca="1">IFERROR(IF(INDIRECT("'"&amp;B45&amp;"'"&amp;"!C28")="",0,INDIRECT("'"&amp;B45&amp;"'"&amp;"!C28")),0)</f>
        <v>0</v>
      </c>
      <c r="G45" s="282">
        <f ca="1">IFERROR(IF(INDIRECT("'"&amp;B45&amp;"'"&amp;"!C27")="",0,INDIRECT("'"&amp;B45&amp;"'"&amp;"!C27")),0)</f>
        <v>0</v>
      </c>
      <c r="H45" s="283">
        <f t="shared" ref="H45:H51" ca="1" si="1">IFERROR(E45/F45,0)</f>
        <v>0</v>
      </c>
      <c r="I45" s="31">
        <f ca="1">IFERROR(INDIRECT("'"&amp;B45&amp;"'"&amp;"!Q23"),0)</f>
        <v>0</v>
      </c>
      <c r="J45" s="31">
        <f ca="1">IFERROR(INDIRECT("'"&amp;B45&amp;"'"&amp;"!C18"),0)</f>
        <v>0</v>
      </c>
    </row>
    <row r="46" spans="2:10" x14ac:dyDescent="0.3">
      <c r="B46" s="268" t="s">
        <v>391</v>
      </c>
      <c r="C46" s="279" t="str">
        <f t="shared" ca="1" si="0"/>
        <v/>
      </c>
      <c r="D46" s="280">
        <f ca="1">IFERROR(IF(INDIRECT("'"&amp;B46&amp;"'"&amp;"!C45")="",0,INDIRECT("'"&amp;B46&amp;"'"&amp;"!C45")),0)</f>
        <v>0</v>
      </c>
      <c r="E46" s="280">
        <f t="shared" ref="E46:E51" ca="1" si="2">IFERROR(IF(INDIRECT("'"&amp;B46&amp;"'"&amp;"!C12")="",0,INDIRECT("'"&amp;B46&amp;"'"&amp;"!C12")),0)</f>
        <v>0</v>
      </c>
      <c r="F46" s="281">
        <f t="shared" ref="F46:F51" ca="1" si="3">IFERROR(IF(INDIRECT("'"&amp;B46&amp;"'"&amp;"!C28")="",0,INDIRECT("'"&amp;B46&amp;"'"&amp;"!C28")),0)</f>
        <v>0</v>
      </c>
      <c r="G46" s="282">
        <f t="shared" ref="G46:G51" ca="1" si="4">IFERROR(IF(INDIRECT("'"&amp;B46&amp;"'"&amp;"!C27")="",0,INDIRECT("'"&amp;B46&amp;"'"&amp;"!C27")),0)</f>
        <v>0</v>
      </c>
      <c r="H46" s="283">
        <f t="shared" ca="1" si="1"/>
        <v>0</v>
      </c>
      <c r="I46" s="31">
        <f t="shared" ref="I46:I51" ca="1" si="5">IFERROR(INDIRECT("'"&amp;B46&amp;"'"&amp;"!Q23"),0)</f>
        <v>0</v>
      </c>
      <c r="J46" s="31">
        <f t="shared" ref="J46:J51" ca="1" si="6">IFERROR(INDIRECT("'"&amp;B46&amp;"'"&amp;"!C18"),0)</f>
        <v>0</v>
      </c>
    </row>
    <row r="47" spans="2:10" x14ac:dyDescent="0.3">
      <c r="B47" s="268" t="s">
        <v>392</v>
      </c>
      <c r="C47" s="279" t="str">
        <f t="shared" ca="1" si="0"/>
        <v/>
      </c>
      <c r="D47" s="280">
        <f ca="1">IFERROR(IF(INDIRECT("'"&amp;B47&amp;"'"&amp;"!C45")="",0,INDIRECT("'"&amp;B47&amp;"'"&amp;"!C45")),0)</f>
        <v>0</v>
      </c>
      <c r="E47" s="280">
        <f t="shared" ca="1" si="2"/>
        <v>0</v>
      </c>
      <c r="F47" s="281">
        <f t="shared" ca="1" si="3"/>
        <v>0</v>
      </c>
      <c r="G47" s="282">
        <f t="shared" ca="1" si="4"/>
        <v>0</v>
      </c>
      <c r="H47" s="283">
        <f t="shared" ca="1" si="1"/>
        <v>0</v>
      </c>
      <c r="I47" s="31">
        <f t="shared" ca="1" si="5"/>
        <v>0</v>
      </c>
      <c r="J47" s="31">
        <f t="shared" ca="1" si="6"/>
        <v>0</v>
      </c>
    </row>
    <row r="48" spans="2:10" x14ac:dyDescent="0.3">
      <c r="B48" s="268" t="s">
        <v>401</v>
      </c>
      <c r="C48" s="279" t="str">
        <f t="shared" ca="1" si="0"/>
        <v/>
      </c>
      <c r="D48" s="280">
        <f t="shared" ref="D48:D51" ca="1" si="7">IFERROR(IF(INDIRECT("'"&amp;B48&amp;"'"&amp;"!C45")="",0,INDIRECT("'"&amp;B48&amp;"'"&amp;"!C45")),0)</f>
        <v>0</v>
      </c>
      <c r="E48" s="280">
        <f t="shared" ca="1" si="2"/>
        <v>0</v>
      </c>
      <c r="F48" s="281">
        <f t="shared" ca="1" si="3"/>
        <v>0</v>
      </c>
      <c r="G48" s="282">
        <f t="shared" ca="1" si="4"/>
        <v>0</v>
      </c>
      <c r="H48" s="283">
        <f t="shared" ca="1" si="1"/>
        <v>0</v>
      </c>
      <c r="I48" s="31">
        <f t="shared" ca="1" si="5"/>
        <v>0</v>
      </c>
      <c r="J48" s="31">
        <f t="shared" ca="1" si="6"/>
        <v>0</v>
      </c>
    </row>
    <row r="49" spans="2:10" x14ac:dyDescent="0.3">
      <c r="B49" s="268" t="s">
        <v>402</v>
      </c>
      <c r="C49" s="279" t="str">
        <f t="shared" ca="1" si="0"/>
        <v/>
      </c>
      <c r="D49" s="280">
        <f t="shared" ca="1" si="7"/>
        <v>0</v>
      </c>
      <c r="E49" s="280">
        <f t="shared" ca="1" si="2"/>
        <v>0</v>
      </c>
      <c r="F49" s="281">
        <f t="shared" ca="1" si="3"/>
        <v>0</v>
      </c>
      <c r="G49" s="282">
        <f t="shared" ca="1" si="4"/>
        <v>0</v>
      </c>
      <c r="H49" s="283">
        <f t="shared" ca="1" si="1"/>
        <v>0</v>
      </c>
      <c r="I49" s="31">
        <f t="shared" ca="1" si="5"/>
        <v>0</v>
      </c>
      <c r="J49" s="31">
        <f t="shared" ca="1" si="6"/>
        <v>0</v>
      </c>
    </row>
    <row r="50" spans="2:10" x14ac:dyDescent="0.3">
      <c r="B50" s="268" t="s">
        <v>403</v>
      </c>
      <c r="C50" s="279" t="str">
        <f t="shared" ca="1" si="0"/>
        <v/>
      </c>
      <c r="D50" s="280">
        <f t="shared" ca="1" si="7"/>
        <v>0</v>
      </c>
      <c r="E50" s="280">
        <f t="shared" ca="1" si="2"/>
        <v>0</v>
      </c>
      <c r="F50" s="281">
        <f t="shared" ca="1" si="3"/>
        <v>0</v>
      </c>
      <c r="G50" s="282">
        <f t="shared" ca="1" si="4"/>
        <v>0</v>
      </c>
      <c r="H50" s="283">
        <f t="shared" ca="1" si="1"/>
        <v>0</v>
      </c>
      <c r="I50" s="31">
        <f t="shared" ca="1" si="5"/>
        <v>0</v>
      </c>
      <c r="J50" s="31">
        <f t="shared" ca="1" si="6"/>
        <v>0</v>
      </c>
    </row>
    <row r="51" spans="2:10" x14ac:dyDescent="0.3">
      <c r="B51" s="268" t="s">
        <v>404</v>
      </c>
      <c r="C51" s="279" t="str">
        <f t="shared" ca="1" si="0"/>
        <v/>
      </c>
      <c r="D51" s="280">
        <f t="shared" ca="1" si="7"/>
        <v>0</v>
      </c>
      <c r="E51" s="280">
        <f t="shared" ca="1" si="2"/>
        <v>0</v>
      </c>
      <c r="F51" s="281">
        <f t="shared" ca="1" si="3"/>
        <v>0</v>
      </c>
      <c r="G51" s="282">
        <f t="shared" ca="1" si="4"/>
        <v>0</v>
      </c>
      <c r="H51" s="283">
        <f t="shared" ca="1" si="1"/>
        <v>0</v>
      </c>
      <c r="I51" s="31">
        <f t="shared" ca="1" si="5"/>
        <v>0</v>
      </c>
      <c r="J51" s="31">
        <f t="shared" ca="1" si="6"/>
        <v>0</v>
      </c>
    </row>
    <row r="52" spans="2:10" x14ac:dyDescent="0.3">
      <c r="B52" s="268" t="s">
        <v>405</v>
      </c>
      <c r="C52" s="279" t="str">
        <f t="shared" ref="C52:C54" ca="1" si="8">IFERROR(IF(INDIRECT("'"&amp;B52&amp;"'"&amp;"!C6")="","",INDIRECT("'"&amp;B52&amp;"'"&amp;"!C6")),"")</f>
        <v/>
      </c>
      <c r="D52" s="280">
        <f t="shared" ref="D52:D54" ca="1" si="9">IFERROR(IF(INDIRECT("'"&amp;B52&amp;"'"&amp;"!C45")="",0,INDIRECT("'"&amp;B52&amp;"'"&amp;"!C45")),0)</f>
        <v>0</v>
      </c>
      <c r="E52" s="280">
        <f t="shared" ref="E52:E54" ca="1" si="10">IFERROR(IF(INDIRECT("'"&amp;B52&amp;"'"&amp;"!C12")="",0,INDIRECT("'"&amp;B52&amp;"'"&amp;"!C12")),0)</f>
        <v>0</v>
      </c>
      <c r="F52" s="281">
        <f t="shared" ref="F52:F54" ca="1" si="11">IFERROR(IF(INDIRECT("'"&amp;B52&amp;"'"&amp;"!C28")="",0,INDIRECT("'"&amp;B52&amp;"'"&amp;"!C28")),0)</f>
        <v>0</v>
      </c>
      <c r="G52" s="282">
        <f t="shared" ref="G52:G54" ca="1" si="12">IFERROR(IF(INDIRECT("'"&amp;B52&amp;"'"&amp;"!C27")="",0,INDIRECT("'"&amp;B52&amp;"'"&amp;"!C27")),0)</f>
        <v>0</v>
      </c>
      <c r="H52" s="283">
        <f t="shared" ref="H52:H54" ca="1" si="13">IFERROR(E52/F52,0)</f>
        <v>0</v>
      </c>
      <c r="I52" s="31">
        <f t="shared" ref="I52:I54" ca="1" si="14">IFERROR(INDIRECT("'"&amp;B52&amp;"'"&amp;"!Q23"),0)</f>
        <v>0</v>
      </c>
      <c r="J52" s="31">
        <f t="shared" ref="J52:J54" ca="1" si="15">IFERROR(INDIRECT("'"&amp;B52&amp;"'"&amp;"!C18"),0)</f>
        <v>0</v>
      </c>
    </row>
    <row r="53" spans="2:10" x14ac:dyDescent="0.3">
      <c r="B53" s="268" t="s">
        <v>406</v>
      </c>
      <c r="C53" s="279" t="str">
        <f t="shared" ca="1" si="8"/>
        <v/>
      </c>
      <c r="D53" s="280">
        <f t="shared" ca="1" si="9"/>
        <v>0</v>
      </c>
      <c r="E53" s="280">
        <f t="shared" ca="1" si="10"/>
        <v>0</v>
      </c>
      <c r="F53" s="281">
        <f t="shared" ca="1" si="11"/>
        <v>0</v>
      </c>
      <c r="G53" s="282">
        <f t="shared" ca="1" si="12"/>
        <v>0</v>
      </c>
      <c r="H53" s="283">
        <f t="shared" ca="1" si="13"/>
        <v>0</v>
      </c>
      <c r="I53" s="31">
        <f t="shared" ca="1" si="14"/>
        <v>0</v>
      </c>
      <c r="J53" s="31">
        <f t="shared" ca="1" si="15"/>
        <v>0</v>
      </c>
    </row>
    <row r="54" spans="2:10" ht="16.2" thickBot="1" x14ac:dyDescent="0.35">
      <c r="B54" s="269" t="s">
        <v>407</v>
      </c>
      <c r="C54" s="284" t="str">
        <f t="shared" ca="1" si="8"/>
        <v/>
      </c>
      <c r="D54" s="285">
        <f t="shared" ca="1" si="9"/>
        <v>0</v>
      </c>
      <c r="E54" s="285">
        <f t="shared" ca="1" si="10"/>
        <v>0</v>
      </c>
      <c r="F54" s="281">
        <f t="shared" ca="1" si="11"/>
        <v>0</v>
      </c>
      <c r="G54" s="282">
        <f t="shared" ca="1" si="12"/>
        <v>0</v>
      </c>
      <c r="H54" s="286">
        <f t="shared" ca="1" si="13"/>
        <v>0</v>
      </c>
      <c r="I54" s="31">
        <f t="shared" ca="1" si="14"/>
        <v>0</v>
      </c>
      <c r="J54" s="31">
        <f t="shared" ca="1" si="15"/>
        <v>0</v>
      </c>
    </row>
    <row r="55" spans="2:10" ht="16.2" thickBot="1" x14ac:dyDescent="0.35">
      <c r="B55" s="270" t="s">
        <v>8</v>
      </c>
      <c r="C55" s="274"/>
      <c r="D55" s="275">
        <f ca="1">SUM(D45:D54)</f>
        <v>0</v>
      </c>
      <c r="E55" s="275">
        <f ca="1">SUM(E45:E54)</f>
        <v>0</v>
      </c>
      <c r="F55" s="276">
        <f ca="1">SUM(F45:F54)</f>
        <v>0</v>
      </c>
      <c r="G55" s="277">
        <f ca="1">SUM(G45:G54)</f>
        <v>0</v>
      </c>
      <c r="H55" s="278">
        <f ca="1">IFERROR(E55/F55,0)</f>
        <v>0</v>
      </c>
      <c r="I55" s="31">
        <f ca="1">SUM(I45:I54)</f>
        <v>0</v>
      </c>
      <c r="J55" s="31">
        <f ca="1">SUM(J45:J54)</f>
        <v>0</v>
      </c>
    </row>
    <row r="56" spans="2:10" ht="16.2" x14ac:dyDescent="0.3">
      <c r="B56" s="179"/>
      <c r="C56" s="177"/>
      <c r="D56" s="177"/>
      <c r="E56" s="177"/>
      <c r="F56" s="177"/>
      <c r="G56" s="177"/>
      <c r="H56" s="178"/>
    </row>
    <row r="57" spans="2:10" ht="16.2" x14ac:dyDescent="0.3">
      <c r="B57" s="223" t="s">
        <v>311</v>
      </c>
      <c r="C57" s="580">
        <f ca="1">E55</f>
        <v>0</v>
      </c>
      <c r="D57" s="177"/>
      <c r="E57" s="177"/>
      <c r="F57" s="177"/>
      <c r="G57" s="177"/>
      <c r="H57" s="178"/>
    </row>
    <row r="58" spans="2:10" ht="16.2" x14ac:dyDescent="0.3">
      <c r="B58" s="223"/>
      <c r="C58" s="581"/>
      <c r="D58" s="177"/>
      <c r="E58" s="177"/>
      <c r="F58" s="177"/>
      <c r="G58" s="177"/>
      <c r="H58" s="178"/>
    </row>
    <row r="59" spans="2:10" ht="16.2" x14ac:dyDescent="0.3">
      <c r="B59" s="223" t="s">
        <v>308</v>
      </c>
      <c r="C59" s="582" t="str">
        <f ca="1">IFERROR(C57/D55,"")</f>
        <v/>
      </c>
      <c r="D59" s="177"/>
      <c r="E59" s="177"/>
      <c r="F59" s="177"/>
      <c r="G59" s="177"/>
      <c r="H59" s="178"/>
    </row>
    <row r="60" spans="2:10" ht="16.2" x14ac:dyDescent="0.3">
      <c r="B60" s="223"/>
      <c r="C60" s="583"/>
      <c r="D60" s="177"/>
      <c r="E60" s="177"/>
      <c r="F60" s="177"/>
      <c r="G60" s="177"/>
      <c r="H60" s="178"/>
    </row>
    <row r="61" spans="2:10" ht="16.2" x14ac:dyDescent="0.3">
      <c r="B61" s="223" t="s">
        <v>629</v>
      </c>
      <c r="C61" s="584">
        <f ca="1">J55</f>
        <v>0</v>
      </c>
      <c r="D61" s="177"/>
      <c r="E61" s="177"/>
      <c r="F61" s="177"/>
      <c r="G61" s="177"/>
      <c r="H61" s="178"/>
    </row>
    <row r="62" spans="2:10" ht="16.2" x14ac:dyDescent="0.3">
      <c r="B62" s="223"/>
      <c r="C62" s="583"/>
      <c r="D62" s="177"/>
      <c r="E62" s="177"/>
      <c r="F62" s="177"/>
      <c r="G62" s="177"/>
      <c r="H62" s="178"/>
    </row>
    <row r="63" spans="2:10" ht="16.2" x14ac:dyDescent="0.3">
      <c r="B63" s="223" t="s">
        <v>254</v>
      </c>
      <c r="C63" s="585">
        <f ca="1">IFERROR(C57/F55,0)</f>
        <v>0</v>
      </c>
      <c r="D63" s="195" t="str">
        <f ca="1">IF(AND(C9="SEELS England",C63&gt;5),"*No payback limit - loan to to be repaid over 5 years","")</f>
        <v/>
      </c>
      <c r="E63" s="177"/>
      <c r="F63" s="177"/>
      <c r="G63" s="177"/>
      <c r="H63" s="178"/>
    </row>
    <row r="64" spans="2:10" ht="16.2" x14ac:dyDescent="0.3">
      <c r="B64" s="223"/>
      <c r="C64" s="583"/>
      <c r="D64" s="177"/>
      <c r="E64" s="177"/>
      <c r="F64" s="177"/>
      <c r="G64" s="177"/>
      <c r="H64" s="178"/>
    </row>
    <row r="65" spans="2:8" ht="25.2" x14ac:dyDescent="0.3">
      <c r="B65" s="232" t="s">
        <v>255</v>
      </c>
      <c r="C65" s="586">
        <f ca="1">IFERROR(C57/I55,0)</f>
        <v>0</v>
      </c>
      <c r="D65" s="177"/>
      <c r="E65" s="177"/>
      <c r="F65" s="177"/>
      <c r="G65" s="177"/>
      <c r="H65" s="178"/>
    </row>
    <row r="66" spans="2:8" ht="16.2" x14ac:dyDescent="0.3">
      <c r="B66" s="232"/>
      <c r="C66" s="197"/>
      <c r="D66" s="177"/>
      <c r="E66" s="177"/>
      <c r="F66" s="177"/>
      <c r="G66" s="177"/>
      <c r="H66" s="178"/>
    </row>
    <row r="67" spans="2:8" ht="16.2" x14ac:dyDescent="0.3">
      <c r="B67" s="232" t="s">
        <v>309</v>
      </c>
      <c r="C67" s="287" t="str">
        <f ca="1">IF(OR(C63&gt;8,C65&gt;278,C65=0,C63=0),"Non-Compliant","Compliant")</f>
        <v>Non-Compliant</v>
      </c>
      <c r="D67" s="177"/>
      <c r="E67" s="177"/>
      <c r="F67" s="177"/>
      <c r="G67" s="177"/>
      <c r="H67" s="178"/>
    </row>
    <row r="68" spans="2:8" ht="16.2" x14ac:dyDescent="0.3">
      <c r="B68" s="196"/>
      <c r="C68" s="198"/>
      <c r="D68" s="177"/>
      <c r="E68" s="177"/>
      <c r="F68" s="177"/>
      <c r="G68" s="177"/>
      <c r="H68" s="178"/>
    </row>
    <row r="69" spans="2:8" ht="16.2" x14ac:dyDescent="0.3">
      <c r="B69" s="232" t="s">
        <v>353</v>
      </c>
      <c r="C69" s="199"/>
      <c r="D69" s="177"/>
      <c r="E69" s="177"/>
      <c r="F69" s="177"/>
      <c r="G69" s="177"/>
      <c r="H69" s="178"/>
    </row>
    <row r="70" spans="2:8" ht="16.2" x14ac:dyDescent="0.3">
      <c r="B70" s="232"/>
      <c r="C70" s="198"/>
      <c r="D70" s="177"/>
      <c r="E70" s="177"/>
      <c r="F70" s="177"/>
      <c r="G70" s="177"/>
      <c r="H70" s="178"/>
    </row>
    <row r="71" spans="2:8" ht="25.2" x14ac:dyDescent="0.3">
      <c r="B71" s="232" t="s">
        <v>352</v>
      </c>
      <c r="C71" s="199"/>
      <c r="D71" s="177"/>
      <c r="E71" s="177"/>
      <c r="F71" s="177"/>
      <c r="G71" s="177"/>
      <c r="H71" s="178"/>
    </row>
    <row r="72" spans="2:8" ht="16.2" x14ac:dyDescent="0.3">
      <c r="B72" s="232"/>
      <c r="C72" s="198"/>
      <c r="D72" s="177"/>
      <c r="E72" s="177"/>
      <c r="F72" s="177"/>
      <c r="G72" s="177"/>
      <c r="H72" s="178"/>
    </row>
    <row r="73" spans="2:8" ht="16.2" x14ac:dyDescent="0.3">
      <c r="B73" s="232" t="s">
        <v>625</v>
      </c>
      <c r="C73" s="199"/>
      <c r="D73" s="177"/>
      <c r="E73" s="177"/>
      <c r="F73" s="177"/>
      <c r="G73" s="177"/>
      <c r="H73" s="178"/>
    </row>
    <row r="74" spans="2:8" ht="33.75" customHeight="1" x14ac:dyDescent="0.3">
      <c r="B74" s="179"/>
      <c r="C74" s="177"/>
      <c r="D74" s="177"/>
      <c r="E74" s="177"/>
      <c r="F74" s="177"/>
      <c r="G74" s="177"/>
      <c r="H74" s="178"/>
    </row>
    <row r="75" spans="2:8" ht="26.1" customHeight="1" x14ac:dyDescent="0.3">
      <c r="B75" s="732" t="str">
        <f>'[3]Guidance Notes'!B3:B3&amp;" - Part 3"</f>
        <v>Wales Funding Programme - Part 3</v>
      </c>
      <c r="C75" s="733"/>
      <c r="D75" s="733"/>
      <c r="E75" s="733"/>
      <c r="F75" s="733"/>
      <c r="G75" s="733"/>
      <c r="H75" s="734"/>
    </row>
    <row r="76" spans="2:8" ht="39.9" customHeight="1" x14ac:dyDescent="0.3">
      <c r="B76" s="233" t="s">
        <v>327</v>
      </c>
      <c r="C76" s="200"/>
      <c r="D76" s="191"/>
      <c r="E76" s="191"/>
      <c r="F76" s="191"/>
      <c r="G76" s="191"/>
      <c r="H76" s="192"/>
    </row>
    <row r="77" spans="2:8" ht="21.9" customHeight="1" x14ac:dyDescent="0.3">
      <c r="B77" s="187" t="s">
        <v>636</v>
      </c>
      <c r="C77" s="177"/>
      <c r="D77" s="177"/>
      <c r="E77" s="177"/>
      <c r="F77" s="177"/>
      <c r="G77" s="177"/>
      <c r="H77" s="178"/>
    </row>
    <row r="78" spans="2:8" ht="49.5" customHeight="1" x14ac:dyDescent="0.3">
      <c r="B78" s="753" t="s">
        <v>647</v>
      </c>
      <c r="C78" s="754"/>
      <c r="D78" s="754"/>
      <c r="E78" s="754"/>
      <c r="F78" s="754"/>
      <c r="G78" s="754"/>
      <c r="H78" s="755"/>
    </row>
    <row r="79" spans="2:8" ht="108" customHeight="1" x14ac:dyDescent="0.3">
      <c r="B79" s="769"/>
      <c r="C79" s="770"/>
      <c r="D79" s="770"/>
      <c r="E79" s="770"/>
      <c r="F79" s="770"/>
      <c r="G79" s="770"/>
      <c r="H79" s="771"/>
    </row>
    <row r="80" spans="2:8" ht="2.25" hidden="1" customHeight="1" x14ac:dyDescent="0.3">
      <c r="B80" s="179"/>
      <c r="C80" s="177"/>
      <c r="D80" s="177"/>
      <c r="E80" s="177"/>
      <c r="F80" s="177"/>
      <c r="G80" s="177"/>
      <c r="H80" s="178"/>
    </row>
    <row r="81" spans="2:15" ht="17.100000000000001" customHeight="1" x14ac:dyDescent="0.3">
      <c r="B81" s="781" t="s">
        <v>321</v>
      </c>
      <c r="C81" s="782"/>
      <c r="D81" s="201"/>
      <c r="E81" s="201"/>
      <c r="F81" s="201"/>
      <c r="G81" s="177"/>
      <c r="H81" s="178"/>
    </row>
    <row r="82" spans="2:15" ht="72.900000000000006" customHeight="1" x14ac:dyDescent="0.3">
      <c r="B82" s="783" t="s">
        <v>650</v>
      </c>
      <c r="C82" s="784"/>
      <c r="D82" s="784"/>
      <c r="E82" s="784"/>
      <c r="F82" s="784"/>
      <c r="G82" s="784"/>
      <c r="H82" s="785"/>
    </row>
    <row r="83" spans="2:15" ht="157.5" customHeight="1" x14ac:dyDescent="0.3">
      <c r="B83" s="786"/>
      <c r="C83" s="787"/>
      <c r="D83" s="787"/>
      <c r="E83" s="787"/>
      <c r="F83" s="787"/>
      <c r="G83" s="787"/>
      <c r="H83" s="788"/>
    </row>
    <row r="84" spans="2:15" ht="1.5" hidden="1" customHeight="1" x14ac:dyDescent="0.3">
      <c r="B84" s="179"/>
      <c r="C84" s="177"/>
      <c r="D84" s="177"/>
      <c r="E84" s="177"/>
      <c r="F84" s="177"/>
      <c r="G84" s="177"/>
      <c r="H84" s="178"/>
    </row>
    <row r="85" spans="2:15" ht="21.9" customHeight="1" x14ac:dyDescent="0.3">
      <c r="B85" s="187" t="s">
        <v>322</v>
      </c>
      <c r="C85" s="177"/>
      <c r="D85" s="177"/>
      <c r="E85" s="177"/>
      <c r="F85" s="177"/>
      <c r="G85" s="177"/>
      <c r="H85" s="178"/>
    </row>
    <row r="86" spans="2:15" ht="31.5" customHeight="1" x14ac:dyDescent="0.3">
      <c r="B86" s="789" t="s">
        <v>646</v>
      </c>
      <c r="C86" s="790"/>
      <c r="D86" s="790"/>
      <c r="E86" s="790"/>
      <c r="F86" s="790"/>
      <c r="G86" s="790"/>
      <c r="H86" s="791"/>
    </row>
    <row r="87" spans="2:15" ht="157.5" customHeight="1" x14ac:dyDescent="0.3">
      <c r="B87" s="769"/>
      <c r="C87" s="770"/>
      <c r="D87" s="770"/>
      <c r="E87" s="770"/>
      <c r="F87" s="770"/>
      <c r="G87" s="770"/>
      <c r="H87" s="771"/>
    </row>
    <row r="88" spans="2:15" ht="1.5" customHeight="1" x14ac:dyDescent="0.3">
      <c r="B88" s="179"/>
      <c r="C88" s="177"/>
      <c r="D88" s="177"/>
      <c r="E88" s="177"/>
      <c r="F88" s="177"/>
      <c r="G88" s="177"/>
      <c r="H88" s="178"/>
    </row>
    <row r="89" spans="2:15" ht="23.1" customHeight="1" x14ac:dyDescent="0.3">
      <c r="B89" s="187" t="s">
        <v>637</v>
      </c>
      <c r="C89" s="177"/>
      <c r="D89" s="177"/>
      <c r="E89" s="177"/>
      <c r="F89" s="177"/>
      <c r="G89" s="177"/>
      <c r="H89" s="178"/>
    </row>
    <row r="90" spans="2:15" ht="99" customHeight="1" x14ac:dyDescent="0.3">
      <c r="B90" s="789" t="s">
        <v>648</v>
      </c>
      <c r="C90" s="790"/>
      <c r="D90" s="790"/>
      <c r="E90" s="790"/>
      <c r="F90" s="790"/>
      <c r="G90" s="790"/>
      <c r="H90" s="791"/>
    </row>
    <row r="91" spans="2:15" ht="8.1" customHeight="1" x14ac:dyDescent="0.3">
      <c r="B91" s="202"/>
      <c r="C91" s="203"/>
      <c r="D91" s="203"/>
      <c r="E91" s="203"/>
      <c r="F91" s="203"/>
      <c r="G91" s="203"/>
      <c r="H91" s="204"/>
    </row>
    <row r="92" spans="2:15" ht="32.25" customHeight="1" x14ac:dyDescent="0.3">
      <c r="B92" s="240" t="s">
        <v>331</v>
      </c>
      <c r="C92" s="241" t="s">
        <v>347</v>
      </c>
      <c r="D92" s="792" t="s">
        <v>335</v>
      </c>
      <c r="E92" s="792"/>
      <c r="F92" s="792"/>
      <c r="G92" s="792"/>
      <c r="H92" s="793"/>
    </row>
    <row r="93" spans="2:15" ht="39.9" customHeight="1" x14ac:dyDescent="0.3">
      <c r="B93" s="205"/>
      <c r="C93" s="206"/>
      <c r="D93" s="779"/>
      <c r="E93" s="779"/>
      <c r="F93" s="779"/>
      <c r="G93" s="779"/>
      <c r="H93" s="780"/>
      <c r="O93" s="42" t="s">
        <v>332</v>
      </c>
    </row>
    <row r="94" spans="2:15" ht="39.9" customHeight="1" x14ac:dyDescent="0.3">
      <c r="B94" s="207"/>
      <c r="C94" s="206"/>
      <c r="D94" s="779"/>
      <c r="E94" s="779"/>
      <c r="F94" s="779"/>
      <c r="G94" s="779"/>
      <c r="H94" s="780"/>
      <c r="O94" s="42" t="s">
        <v>333</v>
      </c>
    </row>
    <row r="95" spans="2:15" ht="39.9" customHeight="1" x14ac:dyDescent="0.3">
      <c r="B95" s="207"/>
      <c r="C95" s="206"/>
      <c r="D95" s="779"/>
      <c r="E95" s="779"/>
      <c r="F95" s="779"/>
      <c r="G95" s="779"/>
      <c r="H95" s="780"/>
      <c r="O95" s="42" t="s">
        <v>334</v>
      </c>
    </row>
    <row r="96" spans="2:15" ht="39.9" customHeight="1" x14ac:dyDescent="0.3">
      <c r="B96" s="207"/>
      <c r="C96" s="206"/>
      <c r="D96" s="779"/>
      <c r="E96" s="779"/>
      <c r="F96" s="779"/>
      <c r="G96" s="779"/>
      <c r="H96" s="780"/>
    </row>
    <row r="97" spans="2:8" ht="39.9" customHeight="1" x14ac:dyDescent="0.3">
      <c r="B97" s="207"/>
      <c r="C97" s="206"/>
      <c r="D97" s="779"/>
      <c r="E97" s="779"/>
      <c r="F97" s="779"/>
      <c r="G97" s="779"/>
      <c r="H97" s="780"/>
    </row>
    <row r="98" spans="2:8" ht="39.9" customHeight="1" x14ac:dyDescent="0.3">
      <c r="B98" s="207"/>
      <c r="C98" s="206"/>
      <c r="D98" s="779"/>
      <c r="E98" s="779"/>
      <c r="F98" s="779"/>
      <c r="G98" s="779"/>
      <c r="H98" s="780"/>
    </row>
    <row r="99" spans="2:8" ht="39.9" customHeight="1" x14ac:dyDescent="0.3">
      <c r="B99" s="207"/>
      <c r="C99" s="206"/>
      <c r="D99" s="779"/>
      <c r="E99" s="779"/>
      <c r="F99" s="779"/>
      <c r="G99" s="779"/>
      <c r="H99" s="780"/>
    </row>
    <row r="100" spans="2:8" ht="39.9" customHeight="1" x14ac:dyDescent="0.3">
      <c r="B100" s="207"/>
      <c r="C100" s="206"/>
      <c r="D100" s="779"/>
      <c r="E100" s="779"/>
      <c r="F100" s="779"/>
      <c r="G100" s="779"/>
      <c r="H100" s="780"/>
    </row>
    <row r="101" spans="2:8" ht="0.75" customHeight="1" x14ac:dyDescent="0.3">
      <c r="B101" s="179"/>
      <c r="C101" s="177"/>
      <c r="D101" s="177"/>
      <c r="E101" s="177"/>
      <c r="F101" s="177"/>
      <c r="G101" s="177"/>
      <c r="H101" s="178"/>
    </row>
    <row r="102" spans="2:8" ht="23.1" customHeight="1" x14ac:dyDescent="0.3">
      <c r="B102" s="187" t="s">
        <v>323</v>
      </c>
      <c r="C102" s="177"/>
      <c r="D102" s="177"/>
      <c r="E102" s="177"/>
      <c r="F102" s="177"/>
      <c r="G102" s="177"/>
      <c r="H102" s="178"/>
    </row>
    <row r="103" spans="2:8" ht="68.25" customHeight="1" x14ac:dyDescent="0.3">
      <c r="B103" s="789" t="s">
        <v>649</v>
      </c>
      <c r="C103" s="790"/>
      <c r="D103" s="790"/>
      <c r="E103" s="790"/>
      <c r="F103" s="790"/>
      <c r="G103" s="790"/>
      <c r="H103" s="791"/>
    </row>
    <row r="104" spans="2:8" ht="157.5" customHeight="1" x14ac:dyDescent="0.3">
      <c r="B104" s="769"/>
      <c r="C104" s="770"/>
      <c r="D104" s="770"/>
      <c r="E104" s="770"/>
      <c r="F104" s="770"/>
      <c r="G104" s="770"/>
      <c r="H104" s="771"/>
    </row>
    <row r="105" spans="2:8" ht="18.899999999999999" customHeight="1" x14ac:dyDescent="0.3">
      <c r="B105" s="799" t="s">
        <v>324</v>
      </c>
      <c r="C105" s="800"/>
      <c r="D105" s="800"/>
      <c r="E105" s="800"/>
      <c r="F105" s="800"/>
      <c r="G105" s="800"/>
      <c r="H105" s="801"/>
    </row>
    <row r="106" spans="2:8" ht="26.1" customHeight="1" thickBot="1" x14ac:dyDescent="0.35">
      <c r="B106" s="802" t="s">
        <v>494</v>
      </c>
      <c r="C106" s="803"/>
      <c r="D106" s="803"/>
      <c r="E106" s="803"/>
      <c r="F106" s="803"/>
      <c r="G106" s="803"/>
      <c r="H106" s="804"/>
    </row>
    <row r="107" spans="2:8" ht="25.8" thickBot="1" x14ac:dyDescent="0.35">
      <c r="B107" s="236" t="s">
        <v>11</v>
      </c>
      <c r="C107" s="237" t="s">
        <v>12</v>
      </c>
      <c r="D107" s="238" t="s">
        <v>13</v>
      </c>
      <c r="E107" s="239" t="s">
        <v>14</v>
      </c>
      <c r="F107" s="237" t="s">
        <v>15</v>
      </c>
      <c r="G107" s="237" t="s">
        <v>518</v>
      </c>
      <c r="H107" s="178"/>
    </row>
    <row r="108" spans="2:8" ht="16.2" x14ac:dyDescent="0.3">
      <c r="B108" s="805" t="s">
        <v>16</v>
      </c>
      <c r="C108" s="242" t="s">
        <v>248</v>
      </c>
      <c r="D108" s="208"/>
      <c r="E108" s="208"/>
      <c r="F108" s="209"/>
      <c r="G108" s="210"/>
      <c r="H108" s="178"/>
    </row>
    <row r="109" spans="2:8" ht="16.2" x14ac:dyDescent="0.3">
      <c r="B109" s="806"/>
      <c r="C109" s="243" t="s">
        <v>17</v>
      </c>
      <c r="D109" s="208"/>
      <c r="E109" s="208"/>
      <c r="F109" s="211"/>
      <c r="G109" s="210"/>
      <c r="H109" s="178"/>
    </row>
    <row r="110" spans="2:8" ht="16.2" x14ac:dyDescent="0.3">
      <c r="B110" s="806" t="s">
        <v>18</v>
      </c>
      <c r="C110" s="243" t="s">
        <v>19</v>
      </c>
      <c r="D110" s="208"/>
      <c r="E110" s="208"/>
      <c r="F110" s="211"/>
      <c r="G110" s="210"/>
      <c r="H110" s="178"/>
    </row>
    <row r="111" spans="2:8" ht="16.2" x14ac:dyDescent="0.3">
      <c r="B111" s="806"/>
      <c r="C111" s="243" t="s">
        <v>20</v>
      </c>
      <c r="D111" s="208"/>
      <c r="E111" s="208"/>
      <c r="F111" s="209"/>
      <c r="G111" s="210"/>
      <c r="H111" s="178"/>
    </row>
    <row r="112" spans="2:8" ht="16.2" x14ac:dyDescent="0.3">
      <c r="B112" s="806"/>
      <c r="C112" s="243" t="s">
        <v>21</v>
      </c>
      <c r="D112" s="208"/>
      <c r="E112" s="208"/>
      <c r="F112" s="211"/>
      <c r="G112" s="210"/>
      <c r="H112" s="178"/>
    </row>
    <row r="113" spans="2:8" ht="16.2" x14ac:dyDescent="0.3">
      <c r="B113" s="806"/>
      <c r="C113" s="243" t="s">
        <v>22</v>
      </c>
      <c r="D113" s="208"/>
      <c r="E113" s="208"/>
      <c r="F113" s="211"/>
      <c r="G113" s="210"/>
      <c r="H113" s="178"/>
    </row>
    <row r="114" spans="2:8" ht="16.2" x14ac:dyDescent="0.3">
      <c r="B114" s="244" t="s">
        <v>573</v>
      </c>
      <c r="C114" s="243" t="s">
        <v>583</v>
      </c>
      <c r="D114" s="212"/>
      <c r="E114" s="212"/>
      <c r="F114" s="210"/>
      <c r="G114" s="210"/>
      <c r="H114" s="178"/>
    </row>
    <row r="115" spans="2:8" ht="3.75" customHeight="1" x14ac:dyDescent="0.3">
      <c r="B115" s="248"/>
      <c r="C115" s="249"/>
      <c r="D115" s="250"/>
      <c r="E115" s="250"/>
      <c r="F115" s="251"/>
      <c r="G115" s="252"/>
      <c r="H115" s="178"/>
    </row>
    <row r="116" spans="2:8" ht="16.2" x14ac:dyDescent="0.3">
      <c r="B116" s="245" t="s">
        <v>23</v>
      </c>
      <c r="C116" s="243" t="s">
        <v>24</v>
      </c>
      <c r="D116" s="208"/>
      <c r="E116" s="208"/>
      <c r="F116" s="209"/>
      <c r="G116" s="177"/>
      <c r="H116" s="178"/>
    </row>
    <row r="117" spans="2:8" ht="16.2" x14ac:dyDescent="0.3">
      <c r="B117" s="245" t="s">
        <v>25</v>
      </c>
      <c r="C117" s="243" t="s">
        <v>26</v>
      </c>
      <c r="D117" s="208"/>
      <c r="E117" s="208"/>
      <c r="F117" s="211"/>
      <c r="G117" s="177"/>
      <c r="H117" s="178"/>
    </row>
    <row r="118" spans="2:8" ht="16.2" x14ac:dyDescent="0.3">
      <c r="B118" s="245" t="s">
        <v>27</v>
      </c>
      <c r="C118" s="243" t="s">
        <v>28</v>
      </c>
      <c r="D118" s="208"/>
      <c r="E118" s="208"/>
      <c r="F118" s="211"/>
      <c r="G118" s="177"/>
      <c r="H118" s="178"/>
    </row>
    <row r="119" spans="2:8" ht="16.2" x14ac:dyDescent="0.3">
      <c r="B119" s="794" t="s">
        <v>29</v>
      </c>
      <c r="C119" s="243" t="s">
        <v>30</v>
      </c>
      <c r="D119" s="208"/>
      <c r="E119" s="208"/>
      <c r="F119" s="209"/>
      <c r="G119" s="177"/>
      <c r="H119" s="178"/>
    </row>
    <row r="120" spans="2:8" ht="16.2" x14ac:dyDescent="0.3">
      <c r="B120" s="795"/>
      <c r="C120" s="243" t="s">
        <v>31</v>
      </c>
      <c r="D120" s="208"/>
      <c r="E120" s="208"/>
      <c r="F120" s="211"/>
      <c r="G120" s="177"/>
      <c r="H120" s="178"/>
    </row>
    <row r="121" spans="2:8" ht="16.2" x14ac:dyDescent="0.3">
      <c r="B121" s="795"/>
      <c r="C121" s="243" t="s">
        <v>32</v>
      </c>
      <c r="D121" s="208"/>
      <c r="E121" s="208"/>
      <c r="F121" s="211"/>
      <c r="G121" s="177"/>
      <c r="H121" s="178"/>
    </row>
    <row r="122" spans="2:8" ht="16.2" x14ac:dyDescent="0.3">
      <c r="B122" s="795"/>
      <c r="C122" s="243" t="s">
        <v>33</v>
      </c>
      <c r="D122" s="208"/>
      <c r="E122" s="208"/>
      <c r="F122" s="209"/>
      <c r="G122" s="177"/>
      <c r="H122" s="178"/>
    </row>
    <row r="123" spans="2:8" ht="16.8" thickBot="1" x14ac:dyDescent="0.35">
      <c r="B123" s="796"/>
      <c r="C123" s="246" t="s">
        <v>495</v>
      </c>
      <c r="D123" s="213"/>
      <c r="E123" s="214"/>
      <c r="F123" s="215"/>
      <c r="G123" s="177"/>
      <c r="H123" s="178"/>
    </row>
    <row r="124" spans="2:8" ht="15.75" customHeight="1" x14ac:dyDescent="0.3">
      <c r="B124" s="216"/>
      <c r="C124" s="159"/>
      <c r="D124" s="160"/>
      <c r="E124" s="160"/>
      <c r="F124" s="217">
        <f>SUM(F108:F123)</f>
        <v>0</v>
      </c>
      <c r="G124" s="177"/>
      <c r="H124" s="178"/>
    </row>
    <row r="125" spans="2:8" ht="19.5" customHeight="1" x14ac:dyDescent="0.3">
      <c r="B125" s="290" t="str">
        <f>'[3]Guidance Notes'!B3:B3&amp;" - Part 4"</f>
        <v>Wales Funding Programme - Part 4</v>
      </c>
      <c r="C125" s="218"/>
      <c r="D125" s="177"/>
      <c r="E125" s="177"/>
      <c r="F125" s="177"/>
      <c r="G125" s="177"/>
      <c r="H125" s="178"/>
    </row>
    <row r="126" spans="2:8" x14ac:dyDescent="0.2">
      <c r="B126" s="255" t="s">
        <v>484</v>
      </c>
      <c r="C126" s="256"/>
      <c r="D126" s="256"/>
      <c r="E126" s="256"/>
      <c r="F126" s="256"/>
      <c r="G126" s="256"/>
      <c r="H126" s="257"/>
    </row>
    <row r="127" spans="2:8" ht="15.75" customHeight="1" x14ac:dyDescent="0.2">
      <c r="B127" s="258" t="s">
        <v>329</v>
      </c>
      <c r="C127" s="259"/>
      <c r="D127" s="259"/>
      <c r="E127" s="259"/>
      <c r="F127" s="259"/>
      <c r="G127" s="259"/>
      <c r="H127" s="260"/>
    </row>
    <row r="128" spans="2:8" ht="15.75" customHeight="1" x14ac:dyDescent="0.2">
      <c r="B128" s="137" t="s">
        <v>350</v>
      </c>
      <c r="C128" s="138"/>
      <c r="D128" s="139"/>
      <c r="E128" s="139"/>
      <c r="F128" s="139"/>
      <c r="G128" s="139"/>
      <c r="H128" s="140"/>
    </row>
    <row r="129" spans="2:8" ht="15.75" customHeight="1" thickBot="1" x14ac:dyDescent="0.35">
      <c r="B129" s="219"/>
      <c r="C129" s="220"/>
      <c r="D129" s="221"/>
      <c r="E129" s="222"/>
      <c r="F129" s="177"/>
      <c r="G129" s="797" t="str">
        <f ca="1">'Guidance Notes'!F39</f>
        <v>Version 3.2 | © Salix 2021</v>
      </c>
      <c r="H129" s="798"/>
    </row>
    <row r="130" spans="2:8" ht="16.2" thickBot="1" x14ac:dyDescent="0.25">
      <c r="B130" s="264"/>
      <c r="C130" s="265"/>
      <c r="D130" s="265"/>
      <c r="E130" s="265"/>
      <c r="F130" s="265"/>
      <c r="G130" s="265"/>
      <c r="H130" s="266"/>
    </row>
  </sheetData>
  <sheetProtection algorithmName="SHA-512" hashValue="hqtsIJMKHP6hQI8m8zIsG1fTN08QcUX4p7WAkL3JqSdFKB33gjDdU6GS6DUU2D5mJt7P/xrkj0ga1pkf0ZjDyA==" saltValue="xJ5Vg6UsyhbEMdfXSkiJNQ==" spinCount="100000" sheet="1" objects="1" scenarios="1" selectLockedCells="1"/>
  <mergeCells count="58">
    <mergeCell ref="B119:B123"/>
    <mergeCell ref="G129:H129"/>
    <mergeCell ref="B104:H104"/>
    <mergeCell ref="B105:H105"/>
    <mergeCell ref="B106:H106"/>
    <mergeCell ref="B108:B109"/>
    <mergeCell ref="B110:B113"/>
    <mergeCell ref="D97:H97"/>
    <mergeCell ref="D98:H98"/>
    <mergeCell ref="D99:H99"/>
    <mergeCell ref="D100:H100"/>
    <mergeCell ref="B103:H103"/>
    <mergeCell ref="D96:H96"/>
    <mergeCell ref="B79:H79"/>
    <mergeCell ref="B81:C81"/>
    <mergeCell ref="B82:H82"/>
    <mergeCell ref="B83:H83"/>
    <mergeCell ref="B86:H86"/>
    <mergeCell ref="B87:H87"/>
    <mergeCell ref="B90:H90"/>
    <mergeCell ref="D92:H92"/>
    <mergeCell ref="D93:H93"/>
    <mergeCell ref="D94:H94"/>
    <mergeCell ref="D95:H95"/>
    <mergeCell ref="B78:H78"/>
    <mergeCell ref="B25:H27"/>
    <mergeCell ref="B28:H28"/>
    <mergeCell ref="B30:H30"/>
    <mergeCell ref="B31:H32"/>
    <mergeCell ref="B33:C33"/>
    <mergeCell ref="B34:H34"/>
    <mergeCell ref="B36:H36"/>
    <mergeCell ref="B37:H37"/>
    <mergeCell ref="B39:H39"/>
    <mergeCell ref="B42:H42"/>
    <mergeCell ref="B75:H75"/>
    <mergeCell ref="B24:D24"/>
    <mergeCell ref="C15:D15"/>
    <mergeCell ref="G15:H15"/>
    <mergeCell ref="C16:D16"/>
    <mergeCell ref="G16:H16"/>
    <mergeCell ref="C17:D17"/>
    <mergeCell ref="G17:H17"/>
    <mergeCell ref="C18:D18"/>
    <mergeCell ref="C19:D19"/>
    <mergeCell ref="C20:D20"/>
    <mergeCell ref="C21:D21"/>
    <mergeCell ref="G21:H21"/>
    <mergeCell ref="G18:H18"/>
    <mergeCell ref="G19:H19"/>
    <mergeCell ref="G20:H20"/>
    <mergeCell ref="C14:D14"/>
    <mergeCell ref="G14:H14"/>
    <mergeCell ref="B3:H3"/>
    <mergeCell ref="C5:H5"/>
    <mergeCell ref="C7:H7"/>
    <mergeCell ref="G9:H9"/>
    <mergeCell ref="G11:H11"/>
  </mergeCells>
  <conditionalFormatting sqref="C67:C70 C72:C73">
    <cfRule type="beginsWith" dxfId="54" priority="7" operator="beginsWith" text="Non">
      <formula>LEFT(C67,LEN("Non"))="Non"</formula>
    </cfRule>
  </conditionalFormatting>
  <conditionalFormatting sqref="C93:C100">
    <cfRule type="containsText" dxfId="53" priority="3" operator="containsText" text="Critical">
      <formula>NOT(ISERROR(SEARCH("Critical",C93)))</formula>
    </cfRule>
    <cfRule type="containsText" dxfId="52" priority="4" operator="containsText" text="Moderate">
      <formula>NOT(ISERROR(SEARCH("Moderate",C93)))</formula>
    </cfRule>
    <cfRule type="containsText" dxfId="51" priority="5" operator="containsText" text="Minor">
      <formula>NOT(ISERROR(SEARCH("Minor",C93)))</formula>
    </cfRule>
    <cfRule type="containsText" dxfId="50" priority="6" operator="containsText" text="High">
      <formula>NOT(ISERROR(SEARCH("High",C93)))</formula>
    </cfRule>
  </conditionalFormatting>
  <conditionalFormatting sqref="C67 C65 C63">
    <cfRule type="expression" dxfId="49" priority="2">
      <formula>$C$67="Compliant"</formula>
    </cfRule>
  </conditionalFormatting>
  <conditionalFormatting sqref="C71">
    <cfRule type="beginsWith" dxfId="48" priority="1" operator="beginsWith" text="Non">
      <formula>LEFT(C71,LEN("Non"))="Non"</formula>
    </cfRule>
  </conditionalFormatting>
  <dataValidations count="6">
    <dataValidation type="whole" operator="greaterThanOrEqual" allowBlank="1" showInputMessage="1" showErrorMessage="1" errorTitle="Contingency Days" error="Please enter the number of contingency days as a whole number, greater than or equal to 0" sqref="F108:F113 F115:F124" xr:uid="{CB827593-550F-4691-9531-442D52E9C72F}">
      <formula1>0</formula1>
    </dataValidation>
    <dataValidation type="date" operator="greaterThan" allowBlank="1" showInputMessage="1" showErrorMessage="1" errorTitle="Date" error="Please enter a value in a valid date format_x000a__x000a_E.g. dd/mm/yyyy" sqref="D108:E113 D115:E124" xr:uid="{887D19E1-F24B-4910-BA84-BD00160323C6}">
      <formula1>42736</formula1>
    </dataValidation>
    <dataValidation type="list" allowBlank="1" showInputMessage="1" showErrorMessage="1" sqref="C93:C100" xr:uid="{9A2FE6CA-53F9-4633-AD70-171C59244E8E}">
      <formula1>"Minor,Moderate,High,Critical"</formula1>
    </dataValidation>
    <dataValidation type="decimal" allowBlank="1" showInputMessage="1" showErrorMessage="1" errorTitle="Invalid Entry" error="Please enter value as number" promptTitle="Total funding requested" prompt="Please input the total funding you wish to apply for." sqref="C58" xr:uid="{1809A78A-6DEF-46B9-85AA-C7A626038C9E}">
      <formula1>0</formula1>
      <formula2>100000000</formula2>
    </dataValidation>
    <dataValidation type="list" allowBlank="1" showInputMessage="1" showErrorMessage="1" sqref="G108:G114" xr:uid="{2BB9E1B6-916A-4FEE-BBD9-84F368B4056F}">
      <formula1>"Yes,No,N/A"</formula1>
    </dataValidation>
    <dataValidation type="list" allowBlank="1" showInputMessage="1" showErrorMessage="1" promptTitle="Annual repayments profile" prompt="Applicants are able to chose a repayment profile between 75% or 100%. Please use the drop down box provided to select the profile. Please refer to the application guidance notes on our website for further information. " sqref="C73" xr:uid="{30675561-2126-49FD-8A87-8F2BC2D5C05D}">
      <formula1>"75%,80%,85%,90%,95%,100%"</formula1>
    </dataValidation>
  </dataValidations>
  <hyperlinks>
    <hyperlink ref="B128" r:id="rId1" display="020 7406 7620 | technical @salixfinance.co.uk" xr:uid="{1B675F4D-3148-45EE-854F-B09C6F23B4E0}"/>
    <hyperlink ref="B33:C33" r:id="rId2" display="•    Further information on the Act can be found here" xr:uid="{15B11316-3450-46E6-92A0-8A6A4668C725}"/>
  </hyperlinks>
  <pageMargins left="0.7" right="0.7" top="0.75" bottom="0.75" header="0.3" footer="0.3"/>
  <pageSetup paperSize="8" scale="68" fitToHeight="0" orientation="portrait" horizontalDpi="4294967294" verticalDpi="360" r:id="rId3"/>
  <rowBreaks count="2" manualBreakCount="2">
    <brk id="73" min="1" max="7" man="1"/>
    <brk id="100" min="1" max="7" man="1"/>
  </rowBreaks>
  <colBreaks count="1" manualBreakCount="1">
    <brk id="8" max="47" man="1"/>
  </colBreaks>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94563A19-E782-4210-A564-A9AED022C082}">
          <x14:formula1>
            <xm:f>'Technology List &amp; Con. Factors'!$AC$5:$AC$11</xm:f>
          </x14:formula1>
          <xm:sqref>G9</xm:sqref>
        </x14:dataValidation>
        <x14:dataValidation type="list" allowBlank="1" showInputMessage="1" showErrorMessage="1" xr:uid="{709C5397-6187-49F8-9F0D-2EDCCF494C55}">
          <x14:formula1>
            <xm:f>INDIRECT('Technology List &amp; Con. Factors'!$AF$5)</xm:f>
          </x14:formula1>
          <xm:sqref>G11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2DAE76"/>
    <pageSetUpPr fitToPage="1"/>
  </sheetPr>
  <dimension ref="B1:Q60"/>
  <sheetViews>
    <sheetView showGridLines="0" showRowColHeaders="0" tabSelected="1" topLeftCell="A7"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25">
      <c r="B1" s="310"/>
      <c r="C1" s="310"/>
      <c r="D1" s="310"/>
      <c r="E1" s="310"/>
      <c r="F1" s="310"/>
      <c r="G1" s="310"/>
      <c r="H1" s="310"/>
      <c r="I1" s="310"/>
      <c r="J1" s="310"/>
      <c r="K1" s="310"/>
    </row>
    <row r="2" spans="2:13" ht="94.5" customHeight="1" x14ac:dyDescent="0.3">
      <c r="B2" s="173"/>
      <c r="C2" s="174"/>
      <c r="D2" s="174"/>
      <c r="E2" s="174"/>
      <c r="F2" s="174"/>
      <c r="G2" s="174"/>
      <c r="H2" s="174"/>
      <c r="I2" s="174"/>
      <c r="J2" s="174"/>
      <c r="K2" s="175"/>
    </row>
    <row r="3" spans="2:13" ht="23.25" customHeight="1" x14ac:dyDescent="0.3">
      <c r="B3" s="732" t="str">
        <f>'Guidance Notes'!B3:B3&amp;" - Part 2"</f>
        <v>Wales Funding Programme - Part 2</v>
      </c>
      <c r="C3" s="733"/>
      <c r="D3" s="733"/>
      <c r="E3" s="733"/>
      <c r="F3" s="733"/>
      <c r="G3" s="733"/>
      <c r="H3" s="733"/>
      <c r="I3" s="200"/>
      <c r="J3" s="295"/>
      <c r="K3" s="296"/>
    </row>
    <row r="4" spans="2:13" ht="16.2" x14ac:dyDescent="0.3">
      <c r="B4" s="120" t="str">
        <f ca="1">RIGHT(CELL("filename",B1),LEN(CELL("filename",B1))-FIND("]",CELL("filename",B1),1))&amp;" details"</f>
        <v>ECM 1 details</v>
      </c>
      <c r="C4" s="177"/>
      <c r="D4" s="177"/>
      <c r="E4" s="177"/>
      <c r="F4" s="177"/>
      <c r="G4" s="177"/>
      <c r="H4" s="177"/>
      <c r="I4" s="177"/>
      <c r="J4" s="177"/>
      <c r="K4" s="178"/>
    </row>
    <row r="5" spans="2:13" ht="16.2" x14ac:dyDescent="0.3">
      <c r="B5" s="179"/>
      <c r="C5" s="177"/>
      <c r="D5" s="177"/>
      <c r="E5" s="177"/>
      <c r="F5" s="177"/>
      <c r="G5" s="177"/>
      <c r="H5" s="177"/>
      <c r="I5" s="177"/>
      <c r="J5" s="177"/>
      <c r="K5" s="178"/>
    </row>
    <row r="6" spans="2:13" ht="16.2" x14ac:dyDescent="0.3">
      <c r="B6" s="289" t="s">
        <v>256</v>
      </c>
      <c r="C6" s="730"/>
      <c r="D6" s="730"/>
      <c r="E6" s="730"/>
      <c r="F6" s="730"/>
      <c r="G6" s="730"/>
      <c r="H6" s="730"/>
      <c r="I6" s="730"/>
      <c r="J6" s="730"/>
      <c r="K6" s="731"/>
    </row>
    <row r="7" spans="2:13" ht="16.2" x14ac:dyDescent="0.3">
      <c r="B7" s="179"/>
      <c r="C7" s="177"/>
      <c r="D7" s="177"/>
      <c r="E7" s="177"/>
      <c r="F7" s="177"/>
      <c r="G7" s="177"/>
      <c r="H7" s="177"/>
      <c r="I7" s="177"/>
      <c r="J7" s="177"/>
      <c r="K7" s="178"/>
    </row>
    <row r="8" spans="2:13" ht="16.2" x14ac:dyDescent="0.3">
      <c r="B8" s="187" t="s">
        <v>249</v>
      </c>
      <c r="C8" s="177"/>
      <c r="D8" s="177"/>
      <c r="E8" s="177"/>
      <c r="F8" s="177"/>
      <c r="G8" s="177"/>
      <c r="H8" s="177"/>
      <c r="I8" s="177"/>
      <c r="J8" s="177"/>
      <c r="K8" s="178"/>
    </row>
    <row r="9" spans="2:13" ht="31.5" customHeight="1" x14ac:dyDescent="0.3">
      <c r="B9" s="807" t="s">
        <v>373</v>
      </c>
      <c r="C9" s="790"/>
      <c r="D9" s="790"/>
      <c r="E9" s="790"/>
      <c r="F9" s="790"/>
      <c r="G9" s="790"/>
      <c r="H9" s="177"/>
      <c r="I9" s="177"/>
      <c r="J9" s="177"/>
      <c r="K9" s="178"/>
    </row>
    <row r="10" spans="2:13" ht="157.5" customHeight="1" x14ac:dyDescent="0.3">
      <c r="B10" s="813"/>
      <c r="C10" s="814"/>
      <c r="D10" s="814"/>
      <c r="E10" s="814"/>
      <c r="F10" s="814"/>
      <c r="G10" s="814"/>
      <c r="H10" s="814"/>
      <c r="I10" s="814"/>
      <c r="J10" s="814"/>
      <c r="K10" s="815"/>
    </row>
    <row r="11" spans="2:13" ht="16.2" x14ac:dyDescent="0.3">
      <c r="B11" s="179"/>
      <c r="C11" s="177"/>
      <c r="D11" s="177"/>
      <c r="E11" s="177"/>
      <c r="F11" s="177"/>
      <c r="G11" s="177"/>
      <c r="H11" s="177"/>
      <c r="I11" s="177"/>
      <c r="J11" s="177"/>
      <c r="K11" s="178"/>
    </row>
    <row r="12" spans="2:13" ht="16.2" x14ac:dyDescent="0.3">
      <c r="B12" s="223" t="s">
        <v>313</v>
      </c>
      <c r="C12" s="337"/>
      <c r="D12" s="808" t="str">
        <f>IFERROR("("&amp;ROUND(C12/C45*100,0)&amp;"% of Total Project Cost)","")</f>
        <v/>
      </c>
      <c r="E12" s="809"/>
      <c r="F12" s="177"/>
      <c r="G12" s="177"/>
      <c r="H12" s="177"/>
      <c r="I12" s="177"/>
      <c r="J12" s="177"/>
      <c r="K12" s="178"/>
    </row>
    <row r="13" spans="2:13" ht="16.2" x14ac:dyDescent="0.3">
      <c r="B13" s="223"/>
      <c r="C13" s="225"/>
      <c r="D13" s="225"/>
      <c r="E13" s="225"/>
      <c r="F13" s="177"/>
      <c r="G13" s="177"/>
      <c r="H13" s="177"/>
      <c r="I13" s="177"/>
      <c r="J13" s="177"/>
      <c r="K13" s="178"/>
    </row>
    <row r="14" spans="2:13" ht="16.2" x14ac:dyDescent="0.3">
      <c r="B14" s="223" t="s">
        <v>34</v>
      </c>
      <c r="C14" s="821"/>
      <c r="D14" s="821"/>
      <c r="E14" s="225"/>
      <c r="F14" s="177"/>
      <c r="G14" s="177"/>
      <c r="H14" s="177"/>
      <c r="I14" s="177"/>
      <c r="J14" s="177"/>
      <c r="K14" s="178"/>
    </row>
    <row r="15" spans="2:13" ht="16.2" x14ac:dyDescent="0.3">
      <c r="B15" s="223"/>
      <c r="C15" s="225"/>
      <c r="D15" s="225"/>
      <c r="E15" s="225"/>
      <c r="F15" s="177"/>
      <c r="G15" s="177"/>
      <c r="H15" s="177"/>
      <c r="I15" s="177"/>
      <c r="J15" s="177"/>
      <c r="K15" s="178"/>
    </row>
    <row r="16" spans="2:13" ht="16.2" x14ac:dyDescent="0.3">
      <c r="B16" s="223" t="s">
        <v>35</v>
      </c>
      <c r="C16" s="821"/>
      <c r="D16" s="821"/>
      <c r="E16" s="225"/>
      <c r="F16" s="177"/>
      <c r="G16" s="177"/>
      <c r="H16" s="177"/>
      <c r="I16" s="177"/>
      <c r="J16" s="177"/>
      <c r="K16" s="178"/>
      <c r="L16" s="31" t="e">
        <f>VLOOKUP(C14,'Technology List &amp; Con. Factors'!M4:N33,2,FALSE)</f>
        <v>#N/A</v>
      </c>
      <c r="M16" s="31">
        <f ca="1">IFERROR(IF(C16="",1,COUNTIF(INDIRECT(L16),C16)),0)</f>
        <v>1</v>
      </c>
    </row>
    <row r="17" spans="2:17" s="64" customFormat="1" ht="14.4" x14ac:dyDescent="0.3">
      <c r="B17" s="255"/>
      <c r="C17" s="225"/>
      <c r="D17" s="225"/>
      <c r="E17" s="256"/>
      <c r="F17" s="253"/>
      <c r="G17" s="253"/>
      <c r="H17" s="253"/>
      <c r="I17" s="253"/>
      <c r="J17" s="253"/>
      <c r="K17" s="254"/>
    </row>
    <row r="18" spans="2:17" s="64" customFormat="1" ht="15" x14ac:dyDescent="0.3">
      <c r="B18" s="169" t="s">
        <v>639</v>
      </c>
      <c r="C18" s="318"/>
      <c r="D18" s="225"/>
      <c r="E18" s="256"/>
      <c r="F18" s="253"/>
      <c r="G18" s="253"/>
      <c r="H18" s="253"/>
      <c r="I18" s="253"/>
      <c r="J18" s="253"/>
      <c r="K18" s="254"/>
    </row>
    <row r="19" spans="2:17" s="64" customFormat="1" ht="14.4" x14ac:dyDescent="0.3">
      <c r="B19" s="255"/>
      <c r="C19" s="225"/>
      <c r="D19" s="225"/>
      <c r="E19" s="256"/>
      <c r="F19" s="253"/>
      <c r="G19" s="253"/>
      <c r="H19" s="253"/>
      <c r="I19" s="253"/>
      <c r="J19" s="253"/>
      <c r="K19" s="254"/>
    </row>
    <row r="20" spans="2:17" s="64" customFormat="1" ht="14.4" x14ac:dyDescent="0.3">
      <c r="B20" s="169" t="s">
        <v>640</v>
      </c>
      <c r="C20" s="338"/>
      <c r="D20" s="225"/>
      <c r="E20" s="256"/>
      <c r="F20" s="253"/>
      <c r="G20" s="253"/>
      <c r="H20" s="253"/>
      <c r="I20" s="253"/>
      <c r="J20" s="253"/>
      <c r="K20" s="254"/>
    </row>
    <row r="21" spans="2:17" ht="16.2" x14ac:dyDescent="0.3">
      <c r="B21" s="179"/>
      <c r="C21" s="177"/>
      <c r="D21" s="177"/>
      <c r="E21" s="177"/>
      <c r="F21" s="177"/>
      <c r="G21" s="177"/>
      <c r="H21" s="294"/>
      <c r="I21" s="177"/>
      <c r="J21" s="177"/>
      <c r="K21" s="178"/>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ht="16.2" x14ac:dyDescent="0.3">
      <c r="B25" s="179"/>
      <c r="C25" s="177"/>
      <c r="D25" s="177"/>
      <c r="E25" s="177"/>
      <c r="F25" s="177"/>
      <c r="G25" s="177"/>
      <c r="H25" s="177"/>
      <c r="I25" s="177"/>
      <c r="J25" s="177"/>
      <c r="K25" s="178"/>
    </row>
    <row r="26" spans="2:17" ht="31.5" customHeight="1" x14ac:dyDescent="0.3">
      <c r="B26" s="223" t="s">
        <v>381</v>
      </c>
      <c r="C26" s="323">
        <f>IFERROR(IF(M26&gt;C20,C20,M26),0)</f>
        <v>0</v>
      </c>
      <c r="D26" s="177"/>
      <c r="E26" s="810" t="s">
        <v>632</v>
      </c>
      <c r="F26" s="810"/>
      <c r="G26" s="810"/>
      <c r="H26" s="810"/>
      <c r="I26" s="810"/>
      <c r="J26" s="810"/>
      <c r="K26" s="178"/>
      <c r="L26" s="31" t="s">
        <v>240</v>
      </c>
      <c r="M26" s="31" t="e">
        <f>VLOOKUP(C16,'Technology List &amp; Con. Factors'!C4:D122,2,FALSE)</f>
        <v>#N/A</v>
      </c>
    </row>
    <row r="27" spans="2:17" ht="31.5" customHeight="1" x14ac:dyDescent="0.3">
      <c r="B27" s="314" t="s">
        <v>641</v>
      </c>
      <c r="C27" s="323">
        <f ca="1">SUM(J23:J24)</f>
        <v>0</v>
      </c>
      <c r="D27" s="177"/>
      <c r="E27" s="829"/>
      <c r="F27" s="829"/>
      <c r="G27" s="829"/>
      <c r="H27" s="829"/>
      <c r="I27" s="829"/>
      <c r="J27" s="829"/>
      <c r="K27" s="178"/>
    </row>
    <row r="28" spans="2:17" ht="31.5" customHeight="1" x14ac:dyDescent="0.3">
      <c r="B28" s="314" t="s">
        <v>382</v>
      </c>
      <c r="C28" s="325">
        <f ca="1">SUM(K23:K24)</f>
        <v>0</v>
      </c>
      <c r="D28" s="177"/>
      <c r="E28" s="829"/>
      <c r="F28" s="829"/>
      <c r="G28" s="829"/>
      <c r="H28" s="829"/>
      <c r="I28" s="829"/>
      <c r="J28" s="829"/>
      <c r="K28" s="178"/>
    </row>
    <row r="29" spans="2:17" ht="31.5" customHeight="1" x14ac:dyDescent="0.3">
      <c r="B29" s="314" t="s">
        <v>383</v>
      </c>
      <c r="C29" s="326">
        <f ca="1">IFERROR(C12/C28,0)</f>
        <v>0</v>
      </c>
      <c r="D29" s="177"/>
      <c r="E29" s="829"/>
      <c r="F29" s="829"/>
      <c r="G29" s="829"/>
      <c r="H29" s="829"/>
      <c r="I29" s="829"/>
      <c r="J29" s="829"/>
      <c r="K29" s="178"/>
    </row>
    <row r="30" spans="2:17" ht="31.5" customHeight="1" x14ac:dyDescent="0.3">
      <c r="B30" s="314" t="s">
        <v>384</v>
      </c>
      <c r="C30" s="327">
        <f ca="1">IFERROR(C12/(C27*C26),0)</f>
        <v>0</v>
      </c>
      <c r="D30" s="177"/>
      <c r="E30" s="829"/>
      <c r="F30" s="829"/>
      <c r="G30" s="829"/>
      <c r="H30" s="829"/>
      <c r="I30" s="829"/>
      <c r="J30" s="829"/>
      <c r="K30" s="178"/>
    </row>
    <row r="31" spans="2:17" ht="16.2" x14ac:dyDescent="0.3">
      <c r="B31" s="179"/>
      <c r="C31" s="177"/>
      <c r="D31" s="177"/>
      <c r="E31" s="177"/>
      <c r="F31" s="177"/>
      <c r="G31" s="177"/>
      <c r="H31" s="177"/>
      <c r="I31" s="177"/>
      <c r="J31" s="177"/>
      <c r="K31" s="178"/>
    </row>
    <row r="32" spans="2:17" ht="16.5" customHeight="1" x14ac:dyDescent="0.3">
      <c r="B32" s="781" t="s">
        <v>385</v>
      </c>
      <c r="C32" s="782"/>
      <c r="D32" s="782"/>
      <c r="E32" s="782"/>
      <c r="F32" s="782"/>
      <c r="G32" s="782"/>
      <c r="H32" s="782"/>
      <c r="I32" s="297"/>
      <c r="J32" s="298"/>
      <c r="K32" s="299"/>
    </row>
    <row r="33" spans="2:11" ht="18.75" customHeight="1" x14ac:dyDescent="0.3">
      <c r="B33" s="822" t="s">
        <v>660</v>
      </c>
      <c r="C33" s="790"/>
      <c r="D33" s="790"/>
      <c r="E33" s="790"/>
      <c r="F33" s="790"/>
      <c r="G33" s="790"/>
      <c r="H33" s="790"/>
      <c r="I33" s="203"/>
      <c r="J33" s="203"/>
      <c r="K33" s="204"/>
    </row>
    <row r="34" spans="2:11" ht="157.5" customHeight="1" x14ac:dyDescent="0.3">
      <c r="B34" s="813"/>
      <c r="C34" s="814"/>
      <c r="D34" s="814"/>
      <c r="E34" s="814"/>
      <c r="F34" s="814"/>
      <c r="G34" s="814"/>
      <c r="H34" s="814"/>
      <c r="I34" s="814"/>
      <c r="J34" s="814"/>
      <c r="K34" s="815"/>
    </row>
    <row r="35" spans="2:11" ht="16.2" x14ac:dyDescent="0.3">
      <c r="B35" s="300"/>
      <c r="C35" s="301"/>
      <c r="D35" s="301"/>
      <c r="E35" s="301"/>
      <c r="F35" s="301"/>
      <c r="G35" s="301"/>
      <c r="H35" s="301"/>
      <c r="I35" s="301"/>
      <c r="J35" s="301"/>
      <c r="K35" s="302"/>
    </row>
    <row r="36" spans="2:11" ht="16.2" x14ac:dyDescent="0.3">
      <c r="B36" s="781" t="s">
        <v>386</v>
      </c>
      <c r="C36" s="782"/>
      <c r="D36" s="782"/>
      <c r="E36" s="782"/>
      <c r="F36" s="782"/>
      <c r="G36" s="782"/>
      <c r="H36" s="782"/>
      <c r="I36" s="297"/>
      <c r="J36" s="298"/>
      <c r="K36" s="299"/>
    </row>
    <row r="37" spans="2:11" ht="16.2" x14ac:dyDescent="0.3">
      <c r="B37" s="315" t="s">
        <v>314</v>
      </c>
      <c r="C37" s="333"/>
      <c r="D37" s="329"/>
      <c r="E37" s="329"/>
      <c r="F37" s="329"/>
      <c r="G37" s="329"/>
      <c r="H37" s="298"/>
      <c r="I37" s="298"/>
      <c r="J37" s="298"/>
      <c r="K37" s="299"/>
    </row>
    <row r="38" spans="2:11" ht="16.2" x14ac:dyDescent="0.3">
      <c r="B38" s="315"/>
      <c r="C38" s="334"/>
      <c r="D38" s="329"/>
      <c r="E38" s="329"/>
      <c r="F38" s="329"/>
      <c r="G38" s="329"/>
      <c r="H38" s="298"/>
      <c r="I38" s="298"/>
      <c r="J38" s="298"/>
      <c r="K38" s="299"/>
    </row>
    <row r="39" spans="2:11" ht="16.2" x14ac:dyDescent="0.3">
      <c r="B39" s="315" t="s">
        <v>315</v>
      </c>
      <c r="C39" s="333"/>
      <c r="D39" s="329"/>
      <c r="E39" s="329"/>
      <c r="F39" s="329"/>
      <c r="G39" s="329"/>
      <c r="H39" s="298"/>
      <c r="I39" s="298"/>
      <c r="J39" s="298"/>
      <c r="K39" s="299"/>
    </row>
    <row r="40" spans="2:11" ht="16.2" x14ac:dyDescent="0.3">
      <c r="B40" s="315"/>
      <c r="C40" s="334"/>
      <c r="D40" s="329"/>
      <c r="E40" s="329"/>
      <c r="F40" s="329"/>
      <c r="G40" s="329"/>
      <c r="H40" s="298"/>
      <c r="I40" s="298"/>
      <c r="J40" s="298"/>
      <c r="K40" s="299"/>
    </row>
    <row r="41" spans="2:11" ht="16.2" x14ac:dyDescent="0.3">
      <c r="B41" s="315" t="s">
        <v>316</v>
      </c>
      <c r="C41" s="333"/>
      <c r="D41" s="329"/>
      <c r="E41" s="329"/>
      <c r="F41" s="329"/>
      <c r="G41" s="329"/>
      <c r="H41" s="298"/>
      <c r="I41" s="298"/>
      <c r="J41" s="298"/>
      <c r="K41" s="299"/>
    </row>
    <row r="42" spans="2:11" ht="16.2" x14ac:dyDescent="0.3">
      <c r="B42" s="315"/>
      <c r="C42" s="334"/>
      <c r="D42" s="329"/>
      <c r="E42" s="329"/>
      <c r="F42" s="329"/>
      <c r="G42" s="329"/>
      <c r="H42" s="298"/>
      <c r="I42" s="298"/>
      <c r="J42" s="298"/>
      <c r="K42" s="299"/>
    </row>
    <row r="43" spans="2:11" ht="16.2" x14ac:dyDescent="0.3">
      <c r="B43" s="315" t="s">
        <v>317</v>
      </c>
      <c r="C43" s="333"/>
      <c r="D43" s="329"/>
      <c r="E43" s="329"/>
      <c r="F43" s="329"/>
      <c r="G43" s="329"/>
      <c r="H43" s="298"/>
      <c r="I43" s="298"/>
      <c r="J43" s="298"/>
      <c r="K43" s="299"/>
    </row>
    <row r="44" spans="2:11" ht="16.2" x14ac:dyDescent="0.3">
      <c r="B44" s="315"/>
      <c r="C44" s="334"/>
      <c r="D44" s="329"/>
      <c r="E44" s="329"/>
      <c r="F44" s="329"/>
      <c r="G44" s="329"/>
      <c r="H44" s="298"/>
      <c r="I44" s="298"/>
      <c r="J44" s="298"/>
      <c r="K44" s="299"/>
    </row>
    <row r="45" spans="2:11" ht="16.2" x14ac:dyDescent="0.3">
      <c r="B45" s="315" t="s">
        <v>319</v>
      </c>
      <c r="C45" s="247">
        <f>C37+C39+C41+C43</f>
        <v>0</v>
      </c>
      <c r="D45" s="329"/>
      <c r="E45" s="329"/>
      <c r="F45" s="329"/>
      <c r="G45" s="329"/>
      <c r="H45" s="298"/>
      <c r="I45" s="298"/>
      <c r="J45" s="298"/>
      <c r="K45" s="299"/>
    </row>
    <row r="46" spans="2:11" ht="16.2" x14ac:dyDescent="0.3">
      <c r="B46" s="303"/>
      <c r="C46" s="334"/>
      <c r="D46" s="329"/>
      <c r="E46" s="329"/>
      <c r="F46" s="329"/>
      <c r="G46" s="329"/>
      <c r="H46" s="298"/>
      <c r="I46" s="298"/>
      <c r="J46" s="298"/>
      <c r="K46" s="299"/>
    </row>
    <row r="47" spans="2:11" ht="16.2" x14ac:dyDescent="0.3">
      <c r="B47" s="303" t="s">
        <v>318</v>
      </c>
      <c r="C47" s="823"/>
      <c r="D47" s="824"/>
      <c r="E47" s="824"/>
      <c r="F47" s="824"/>
      <c r="G47" s="825"/>
      <c r="H47" s="298"/>
      <c r="I47" s="298"/>
      <c r="J47" s="298"/>
      <c r="K47" s="299"/>
    </row>
    <row r="48" spans="2:11" ht="25.2" x14ac:dyDescent="0.3">
      <c r="B48" s="316" t="s">
        <v>320</v>
      </c>
      <c r="C48" s="826"/>
      <c r="D48" s="827"/>
      <c r="E48" s="827"/>
      <c r="F48" s="827"/>
      <c r="G48" s="828"/>
      <c r="H48" s="301"/>
      <c r="I48" s="301"/>
      <c r="J48" s="301"/>
      <c r="K48" s="302"/>
    </row>
    <row r="49" spans="2:11" ht="16.2" x14ac:dyDescent="0.3">
      <c r="B49" s="316"/>
      <c r="C49" s="335"/>
      <c r="D49" s="335"/>
      <c r="E49" s="335"/>
      <c r="F49" s="335"/>
      <c r="G49" s="335"/>
      <c r="H49" s="301"/>
      <c r="I49" s="301"/>
      <c r="J49" s="301"/>
      <c r="K49" s="302"/>
    </row>
    <row r="50" spans="2:11" ht="16.2" x14ac:dyDescent="0.3">
      <c r="B50" s="315" t="s">
        <v>387</v>
      </c>
      <c r="C50" s="333"/>
      <c r="D50" s="335"/>
      <c r="E50" s="335"/>
      <c r="F50" s="335"/>
      <c r="G50" s="335"/>
      <c r="H50" s="301"/>
      <c r="I50" s="301"/>
      <c r="J50" s="301"/>
      <c r="K50" s="302"/>
    </row>
    <row r="51" spans="2:11" ht="16.2" x14ac:dyDescent="0.3">
      <c r="B51" s="316"/>
      <c r="C51" s="335"/>
      <c r="D51" s="335"/>
      <c r="E51" s="335"/>
      <c r="F51" s="335"/>
      <c r="G51" s="335"/>
      <c r="H51" s="301"/>
      <c r="I51" s="301"/>
      <c r="J51" s="301"/>
      <c r="K51" s="302"/>
    </row>
    <row r="52" spans="2:11" ht="16.2" x14ac:dyDescent="0.3">
      <c r="B52" s="223" t="s">
        <v>354</v>
      </c>
      <c r="C52" s="336"/>
      <c r="D52" s="335"/>
      <c r="E52" s="335"/>
      <c r="F52" s="335"/>
      <c r="G52" s="335"/>
      <c r="H52" s="301"/>
      <c r="I52" s="301"/>
      <c r="J52" s="301"/>
      <c r="K52" s="302"/>
    </row>
    <row r="53" spans="2:11" ht="16.2" x14ac:dyDescent="0.3">
      <c r="B53" s="223"/>
      <c r="C53" s="225"/>
      <c r="D53" s="335"/>
      <c r="E53" s="335"/>
      <c r="F53" s="335"/>
      <c r="G53" s="335"/>
      <c r="H53" s="301"/>
      <c r="I53" s="301"/>
      <c r="J53" s="301"/>
      <c r="K53" s="302"/>
    </row>
    <row r="54" spans="2:11" ht="16.2" x14ac:dyDescent="0.3">
      <c r="B54" s="223" t="s">
        <v>250</v>
      </c>
      <c r="C54" s="336"/>
      <c r="D54" s="335"/>
      <c r="E54" s="335"/>
      <c r="F54" s="335"/>
      <c r="G54" s="335"/>
      <c r="H54" s="301"/>
      <c r="I54" s="301"/>
      <c r="J54" s="301"/>
      <c r="K54" s="302"/>
    </row>
    <row r="55" spans="2:11" ht="16.2" x14ac:dyDescent="0.3">
      <c r="B55" s="179"/>
      <c r="C55" s="339"/>
      <c r="D55" s="335"/>
      <c r="E55" s="335"/>
      <c r="F55" s="335"/>
      <c r="G55" s="335"/>
      <c r="H55" s="301"/>
      <c r="I55" s="301"/>
      <c r="J55" s="301"/>
      <c r="K55" s="302"/>
    </row>
    <row r="56" spans="2:11" ht="16.2" x14ac:dyDescent="0.3">
      <c r="B56" s="816" t="s">
        <v>388</v>
      </c>
      <c r="C56" s="817"/>
      <c r="D56" s="817"/>
      <c r="E56" s="817"/>
      <c r="F56" s="817"/>
      <c r="G56" s="817"/>
      <c r="H56" s="817"/>
      <c r="I56" s="306"/>
      <c r="J56" s="307"/>
      <c r="K56" s="308"/>
    </row>
    <row r="57" spans="2:11" ht="15.75" customHeight="1" x14ac:dyDescent="0.3">
      <c r="B57" s="818" t="s">
        <v>389</v>
      </c>
      <c r="C57" s="819"/>
      <c r="D57" s="819"/>
      <c r="E57" s="819"/>
      <c r="F57" s="819"/>
      <c r="G57" s="819"/>
      <c r="H57" s="819"/>
      <c r="I57" s="301"/>
      <c r="J57" s="301"/>
      <c r="K57" s="302"/>
    </row>
    <row r="58" spans="2:11" ht="157.5" customHeight="1" x14ac:dyDescent="0.3">
      <c r="B58" s="813"/>
      <c r="C58" s="814"/>
      <c r="D58" s="814"/>
      <c r="E58" s="814"/>
      <c r="F58" s="814"/>
      <c r="G58" s="814"/>
      <c r="H58" s="814"/>
      <c r="I58" s="814"/>
      <c r="J58" s="814"/>
      <c r="K58" s="815"/>
    </row>
    <row r="59" spans="2:11" ht="16.8" thickBot="1" x14ac:dyDescent="0.35">
      <c r="B59" s="300"/>
      <c r="C59" s="301"/>
      <c r="D59" s="301"/>
      <c r="E59" s="301"/>
      <c r="F59" s="301"/>
      <c r="G59" s="820"/>
      <c r="H59" s="820"/>
      <c r="I59" s="309"/>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2ekUssuIi5HQEP7FLmvIWkC6Zui/92ChO/fq4CgeXnXrN6FcNjR1iS5PGLvENofEXNOYnyeV9OYNaa7tfqOQng==" saltValue="ELOfO3hUfse2xO34QOLvhg==" spinCount="100000" sheet="1" objects="1" scenarios="1" selectLockedCells="1"/>
  <mergeCells count="19">
    <mergeCell ref="J59:K59"/>
    <mergeCell ref="B58:K58"/>
    <mergeCell ref="B34:K34"/>
    <mergeCell ref="B10:K10"/>
    <mergeCell ref="B56:H56"/>
    <mergeCell ref="B57:H57"/>
    <mergeCell ref="G59:H59"/>
    <mergeCell ref="C16:D16"/>
    <mergeCell ref="B32:H32"/>
    <mergeCell ref="B33:H33"/>
    <mergeCell ref="B36:H36"/>
    <mergeCell ref="C47:G48"/>
    <mergeCell ref="C14:D14"/>
    <mergeCell ref="E27:J30"/>
    <mergeCell ref="B3:H3"/>
    <mergeCell ref="B9:G9"/>
    <mergeCell ref="D12:E12"/>
    <mergeCell ref="C6:K6"/>
    <mergeCell ref="E26:J26"/>
  </mergeCells>
  <conditionalFormatting sqref="C16:D16">
    <cfRule type="expression" dxfId="47" priority="1">
      <formula>$M$16=0</formula>
    </cfRule>
  </conditionalFormatting>
  <dataValidations count="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00000000-0002-0000-0600-000000000000}">
      <formula1>0</formula1>
    </dataValidation>
    <dataValidation allowBlank="1" showInputMessage="1" showErrorMessage="1" promptTitle="Total Salix Loan Value" prompt="Please input the value of Salix loan being requested for this project." sqref="C12" xr:uid="{00000000-0002-0000-0600-000001000000}"/>
    <dataValidation type="date" allowBlank="1" showInputMessage="1" showErrorMessage="1" sqref="C54:C55 C52" xr:uid="{00000000-0002-0000-0600-000002000000}">
      <formula1>1</formula1>
      <formula2>73051</formula2>
    </dataValidation>
    <dataValidation type="decimal" operator="greaterThanOrEqual" allowBlank="1" showInputMessage="1" showErrorMessage="1" errorTitle="Invalid Entry" error="Please enter a numerical value in kWh" sqref="C23:D24" xr:uid="{00000000-0002-0000-0600-000003000000}">
      <formula1>0</formula1>
    </dataValidation>
    <dataValidation type="list" allowBlank="1" showInputMessage="1" showErrorMessage="1" sqref="C16 D16:D17" xr:uid="{00000000-0002-0000-0600-000004000000}">
      <formula1>INDIRECT($L$16)</formula1>
    </dataValidation>
    <dataValidation type="list" allowBlank="1" showInputMessage="1" showErrorMessage="1" promptTitle="Project type" prompt="Please see the tab 'technology list' for the full set of technology types." sqref="C14:D14" xr:uid="{00000000-0002-0000-0600-000005000000}">
      <formula1>Project_type</formula1>
    </dataValidation>
    <dataValidation type="list" allowBlank="1" showInputMessage="1" showErrorMessage="1" promptTitle="Fuel type" prompt="Please input the energy type impacted by the measure" sqref="B23:B24" xr:uid="{00000000-0002-0000-0600-000006000000}">
      <formula1>Energy_Types</formula1>
    </dataValidation>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00000000-0002-0000-0600-000007000000}"/>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4C920-3419-49CF-B66C-C68B9334ACB4}">
  <sheetPr>
    <tabColor rgb="FF2DAE76"/>
    <pageSetUpPr fitToPage="1"/>
  </sheetPr>
  <dimension ref="B1:Q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173"/>
      <c r="C2" s="174"/>
      <c r="D2" s="174"/>
      <c r="E2" s="174"/>
      <c r="F2" s="174"/>
      <c r="G2" s="174"/>
      <c r="H2" s="174"/>
      <c r="I2" s="174"/>
      <c r="J2" s="174"/>
      <c r="K2" s="175"/>
    </row>
    <row r="3" spans="2:13" ht="23.25" customHeight="1" x14ac:dyDescent="0.3">
      <c r="B3" s="732" t="str">
        <f>'Guidance Notes'!B3:B3&amp;" - Part 2"</f>
        <v>Wales Funding Programme - Part 2</v>
      </c>
      <c r="C3" s="733"/>
      <c r="D3" s="733"/>
      <c r="E3" s="733"/>
      <c r="F3" s="733"/>
      <c r="G3" s="733"/>
      <c r="H3" s="733"/>
      <c r="I3" s="200"/>
      <c r="J3" s="295"/>
      <c r="K3" s="296"/>
    </row>
    <row r="4" spans="2:13" ht="16.2" x14ac:dyDescent="0.3">
      <c r="B4" s="120" t="str">
        <f ca="1">RIGHT(CELL("filename",B1),LEN(CELL("filename",B1))-FIND("]",CELL("filename",B1),1))&amp;" details"</f>
        <v>ECM 2 details</v>
      </c>
      <c r="C4" s="177"/>
      <c r="D4" s="177"/>
      <c r="E4" s="177"/>
      <c r="F4" s="177"/>
      <c r="G4" s="177"/>
      <c r="H4" s="177"/>
      <c r="I4" s="177"/>
      <c r="J4" s="177"/>
      <c r="K4" s="178"/>
    </row>
    <row r="5" spans="2:13" ht="16.2" x14ac:dyDescent="0.3">
      <c r="B5" s="179"/>
      <c r="C5" s="177"/>
      <c r="D5" s="177"/>
      <c r="E5" s="177"/>
      <c r="F5" s="177"/>
      <c r="G5" s="177"/>
      <c r="H5" s="177"/>
      <c r="I5" s="177"/>
      <c r="J5" s="177"/>
      <c r="K5" s="178"/>
    </row>
    <row r="6" spans="2:13" ht="16.2" x14ac:dyDescent="0.3">
      <c r="B6" s="289" t="s">
        <v>256</v>
      </c>
      <c r="C6" s="730"/>
      <c r="D6" s="730"/>
      <c r="E6" s="730"/>
      <c r="F6" s="730"/>
      <c r="G6" s="730"/>
      <c r="H6" s="730"/>
      <c r="I6" s="730"/>
      <c r="J6" s="730"/>
      <c r="K6" s="731"/>
    </row>
    <row r="7" spans="2:13" ht="16.2" x14ac:dyDescent="0.3">
      <c r="B7" s="179"/>
      <c r="C7" s="177"/>
      <c r="D7" s="177"/>
      <c r="E7" s="177"/>
      <c r="F7" s="177"/>
      <c r="G7" s="177"/>
      <c r="H7" s="177"/>
      <c r="I7" s="177"/>
      <c r="J7" s="177"/>
      <c r="K7" s="178"/>
    </row>
    <row r="8" spans="2:13" ht="16.2" x14ac:dyDescent="0.3">
      <c r="B8" s="187" t="s">
        <v>249</v>
      </c>
      <c r="C8" s="177"/>
      <c r="D8" s="177"/>
      <c r="E8" s="177"/>
      <c r="F8" s="177"/>
      <c r="G8" s="177"/>
      <c r="H8" s="177"/>
      <c r="I8" s="177"/>
      <c r="J8" s="177"/>
      <c r="K8" s="178"/>
    </row>
    <row r="9" spans="2:13" ht="31.5" customHeight="1" x14ac:dyDescent="0.3">
      <c r="B9" s="807" t="s">
        <v>373</v>
      </c>
      <c r="C9" s="790"/>
      <c r="D9" s="790"/>
      <c r="E9" s="790"/>
      <c r="F9" s="790"/>
      <c r="G9" s="790"/>
      <c r="H9" s="177"/>
      <c r="I9" s="177"/>
      <c r="J9" s="177"/>
      <c r="K9" s="178"/>
    </row>
    <row r="10" spans="2:13" ht="157.5" customHeight="1" x14ac:dyDescent="0.3">
      <c r="B10" s="831"/>
      <c r="C10" s="779"/>
      <c r="D10" s="779"/>
      <c r="E10" s="779"/>
      <c r="F10" s="779"/>
      <c r="G10" s="779"/>
      <c r="H10" s="779"/>
      <c r="I10" s="779"/>
      <c r="J10" s="779"/>
      <c r="K10" s="780"/>
    </row>
    <row r="11" spans="2:13" ht="16.2" x14ac:dyDescent="0.3">
      <c r="B11" s="179"/>
      <c r="C11" s="177"/>
      <c r="D11" s="177"/>
      <c r="E11" s="177"/>
      <c r="F11" s="177"/>
      <c r="G11" s="177"/>
      <c r="H11" s="177"/>
      <c r="I11" s="177"/>
      <c r="J11" s="177"/>
      <c r="K11" s="178"/>
    </row>
    <row r="12" spans="2:13" ht="16.2" x14ac:dyDescent="0.3">
      <c r="B12" s="223" t="s">
        <v>313</v>
      </c>
      <c r="C12" s="291"/>
      <c r="D12" s="832" t="str">
        <f>IFERROR("("&amp;ROUND(C12/C45*100,0)&amp;"% of Total Project Cost)","")</f>
        <v/>
      </c>
      <c r="E12" s="833"/>
      <c r="F12" s="177"/>
      <c r="G12" s="177"/>
      <c r="H12" s="177"/>
      <c r="I12" s="177"/>
      <c r="J12" s="177"/>
      <c r="K12" s="178"/>
    </row>
    <row r="13" spans="2:13" ht="16.2" x14ac:dyDescent="0.3">
      <c r="B13" s="223"/>
      <c r="C13" s="177"/>
      <c r="D13" s="177"/>
      <c r="E13" s="177"/>
      <c r="F13" s="177"/>
      <c r="G13" s="177"/>
      <c r="H13" s="177"/>
      <c r="I13" s="177"/>
      <c r="J13" s="177"/>
      <c r="K13" s="178"/>
    </row>
    <row r="14" spans="2:13" ht="16.2" x14ac:dyDescent="0.3">
      <c r="B14" s="223" t="s">
        <v>34</v>
      </c>
      <c r="C14" s="830"/>
      <c r="D14" s="830"/>
      <c r="E14" s="177"/>
      <c r="F14" s="177"/>
      <c r="G14" s="177"/>
      <c r="H14" s="177"/>
      <c r="I14" s="177"/>
      <c r="J14" s="177"/>
      <c r="K14" s="178"/>
    </row>
    <row r="15" spans="2:13" ht="16.2" x14ac:dyDescent="0.3">
      <c r="B15" s="223"/>
      <c r="C15" s="177"/>
      <c r="D15" s="177"/>
      <c r="E15" s="177"/>
      <c r="F15" s="177"/>
      <c r="G15" s="177"/>
      <c r="H15" s="177"/>
      <c r="I15" s="177"/>
      <c r="J15" s="177"/>
      <c r="K15" s="178"/>
    </row>
    <row r="16" spans="2:13" ht="16.2" x14ac:dyDescent="0.3">
      <c r="B16" s="223" t="s">
        <v>35</v>
      </c>
      <c r="C16" s="830"/>
      <c r="D16" s="830"/>
      <c r="E16" s="177"/>
      <c r="F16" s="177"/>
      <c r="G16" s="177"/>
      <c r="H16" s="177"/>
      <c r="I16" s="177"/>
      <c r="J16" s="177"/>
      <c r="K16" s="178"/>
      <c r="L16" s="31" t="e">
        <f>VLOOKUP(C14,'Technology List &amp; Con. Factors'!M4:N33,2,FALSE)</f>
        <v>#N/A</v>
      </c>
      <c r="M16" s="31">
        <f ca="1">IFERROR(IF(C16="",1,COUNTIF(INDIRECT(L16),C16)),0)</f>
        <v>1</v>
      </c>
    </row>
    <row r="17" spans="2:17" s="64" customFormat="1" ht="14.4" x14ac:dyDescent="0.3">
      <c r="B17" s="255"/>
      <c r="C17" s="228"/>
      <c r="D17" s="228"/>
      <c r="E17" s="253"/>
      <c r="F17" s="253"/>
      <c r="G17" s="253"/>
      <c r="H17" s="253"/>
      <c r="I17" s="253"/>
      <c r="J17" s="253"/>
      <c r="K17" s="254"/>
    </row>
    <row r="18" spans="2:17" s="64" customFormat="1" ht="16.2" x14ac:dyDescent="0.3">
      <c r="B18" s="169" t="s">
        <v>639</v>
      </c>
      <c r="C18" s="292"/>
      <c r="D18" s="228"/>
      <c r="E18" s="253"/>
      <c r="F18" s="253"/>
      <c r="G18" s="253"/>
      <c r="H18" s="253"/>
      <c r="I18" s="253"/>
      <c r="J18" s="253"/>
      <c r="K18" s="254"/>
    </row>
    <row r="19" spans="2:17" s="64" customFormat="1" ht="14.4" x14ac:dyDescent="0.3">
      <c r="B19" s="255"/>
      <c r="C19" s="228"/>
      <c r="D19" s="228"/>
      <c r="E19" s="253"/>
      <c r="F19" s="253"/>
      <c r="G19" s="253"/>
      <c r="H19" s="253"/>
      <c r="I19" s="253"/>
      <c r="J19" s="253"/>
      <c r="K19" s="254"/>
    </row>
    <row r="20" spans="2:17" s="64" customFormat="1" ht="16.2" x14ac:dyDescent="0.3">
      <c r="B20" s="169" t="s">
        <v>640</v>
      </c>
      <c r="C20" s="293"/>
      <c r="D20" s="228"/>
      <c r="E20" s="253"/>
      <c r="F20" s="253"/>
      <c r="G20" s="253"/>
      <c r="H20" s="253"/>
      <c r="I20" s="253"/>
      <c r="J20" s="253"/>
      <c r="K20" s="254"/>
    </row>
    <row r="21" spans="2:17" ht="16.2" x14ac:dyDescent="0.3">
      <c r="B21" s="179"/>
      <c r="C21" s="177"/>
      <c r="D21" s="177"/>
      <c r="E21" s="177"/>
      <c r="F21" s="177"/>
      <c r="G21" s="177"/>
      <c r="H21" s="294"/>
      <c r="I21" s="177"/>
      <c r="J21" s="177"/>
      <c r="K21" s="178"/>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ht="16.2" x14ac:dyDescent="0.3">
      <c r="B25" s="179"/>
      <c r="C25" s="177"/>
      <c r="D25" s="177"/>
      <c r="E25" s="177"/>
      <c r="F25" s="177"/>
      <c r="G25" s="177"/>
      <c r="H25" s="177"/>
      <c r="I25" s="177"/>
      <c r="J25" s="177"/>
      <c r="K25" s="178"/>
    </row>
    <row r="26" spans="2:17" ht="31.5" customHeight="1" x14ac:dyDescent="0.3">
      <c r="B26" s="223" t="s">
        <v>381</v>
      </c>
      <c r="C26" s="323">
        <f>IFERROR(IF(M26&gt;C20,C20,M26),0)</f>
        <v>0</v>
      </c>
      <c r="D26" s="177"/>
      <c r="E26" s="810" t="s">
        <v>632</v>
      </c>
      <c r="F26" s="810"/>
      <c r="G26" s="810"/>
      <c r="H26" s="810"/>
      <c r="I26" s="810"/>
      <c r="J26" s="810"/>
      <c r="K26" s="178"/>
      <c r="L26" s="31" t="s">
        <v>240</v>
      </c>
      <c r="M26" s="31" t="e">
        <f>VLOOKUP(C16,'Technology List &amp; Con. Factors'!C4:D122,2,FALSE)</f>
        <v>#N/A</v>
      </c>
    </row>
    <row r="27" spans="2:17" ht="31.5" customHeight="1" x14ac:dyDescent="0.3">
      <c r="B27" s="314" t="s">
        <v>641</v>
      </c>
      <c r="C27" s="323">
        <f ca="1">SUM(J23:J24)</f>
        <v>0</v>
      </c>
      <c r="D27" s="177"/>
      <c r="E27" s="829"/>
      <c r="F27" s="829"/>
      <c r="G27" s="829"/>
      <c r="H27" s="829"/>
      <c r="I27" s="829"/>
      <c r="J27" s="829"/>
      <c r="K27" s="178"/>
    </row>
    <row r="28" spans="2:17" ht="31.5" customHeight="1" x14ac:dyDescent="0.3">
      <c r="B28" s="314" t="s">
        <v>382</v>
      </c>
      <c r="C28" s="325">
        <f ca="1">SUM(K23:K24)</f>
        <v>0</v>
      </c>
      <c r="D28" s="177"/>
      <c r="E28" s="829"/>
      <c r="F28" s="829"/>
      <c r="G28" s="829"/>
      <c r="H28" s="829"/>
      <c r="I28" s="829"/>
      <c r="J28" s="829"/>
      <c r="K28" s="178"/>
    </row>
    <row r="29" spans="2:17" ht="31.5" customHeight="1" x14ac:dyDescent="0.3">
      <c r="B29" s="314" t="s">
        <v>383</v>
      </c>
      <c r="C29" s="326">
        <f ca="1">IFERROR(C12/C28,0)</f>
        <v>0</v>
      </c>
      <c r="D29" s="177"/>
      <c r="E29" s="829"/>
      <c r="F29" s="829"/>
      <c r="G29" s="829"/>
      <c r="H29" s="829"/>
      <c r="I29" s="829"/>
      <c r="J29" s="829"/>
      <c r="K29" s="178"/>
    </row>
    <row r="30" spans="2:17" ht="31.5" customHeight="1" x14ac:dyDescent="0.3">
      <c r="B30" s="314" t="s">
        <v>384</v>
      </c>
      <c r="C30" s="327">
        <f ca="1">IFERROR(C12/(C27*C26),0)</f>
        <v>0</v>
      </c>
      <c r="D30" s="177"/>
      <c r="E30" s="829"/>
      <c r="F30" s="829"/>
      <c r="G30" s="829"/>
      <c r="H30" s="829"/>
      <c r="I30" s="829"/>
      <c r="J30" s="829"/>
      <c r="K30" s="178"/>
    </row>
    <row r="31" spans="2:17" ht="16.2" x14ac:dyDescent="0.3">
      <c r="B31" s="179"/>
      <c r="C31" s="177"/>
      <c r="D31" s="177"/>
      <c r="E31" s="177"/>
      <c r="F31" s="177"/>
      <c r="G31" s="177"/>
      <c r="H31" s="177"/>
      <c r="I31" s="177"/>
      <c r="J31" s="177"/>
      <c r="K31" s="178"/>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ht="16.2" x14ac:dyDescent="0.3">
      <c r="B35" s="300"/>
      <c r="C35" s="301"/>
      <c r="D35" s="301"/>
      <c r="E35" s="301"/>
      <c r="F35" s="301"/>
      <c r="G35" s="301"/>
      <c r="H35" s="301"/>
      <c r="I35" s="301"/>
      <c r="J35" s="301"/>
      <c r="K35" s="302"/>
    </row>
    <row r="36" spans="2:11" ht="16.2" x14ac:dyDescent="0.3">
      <c r="B36" s="781" t="s">
        <v>386</v>
      </c>
      <c r="C36" s="782"/>
      <c r="D36" s="782"/>
      <c r="E36" s="782"/>
      <c r="F36" s="782"/>
      <c r="G36" s="782"/>
      <c r="H36" s="782"/>
      <c r="I36" s="297"/>
      <c r="J36" s="298"/>
      <c r="K36" s="299"/>
    </row>
    <row r="37" spans="2:11" ht="16.2" x14ac:dyDescent="0.3">
      <c r="B37" s="315" t="s">
        <v>314</v>
      </c>
      <c r="C37" s="333"/>
      <c r="D37" s="329"/>
      <c r="E37" s="329"/>
      <c r="F37" s="329"/>
      <c r="G37" s="329"/>
      <c r="H37" s="298"/>
      <c r="I37" s="298"/>
      <c r="J37" s="298"/>
      <c r="K37" s="299"/>
    </row>
    <row r="38" spans="2:11" ht="16.2" x14ac:dyDescent="0.3">
      <c r="B38" s="315"/>
      <c r="C38" s="334"/>
      <c r="D38" s="329"/>
      <c r="E38" s="329"/>
      <c r="F38" s="329"/>
      <c r="G38" s="329"/>
      <c r="H38" s="298"/>
      <c r="I38" s="298"/>
      <c r="J38" s="298"/>
      <c r="K38" s="299"/>
    </row>
    <row r="39" spans="2:11" ht="16.2" x14ac:dyDescent="0.3">
      <c r="B39" s="315" t="s">
        <v>315</v>
      </c>
      <c r="C39" s="333"/>
      <c r="D39" s="329"/>
      <c r="E39" s="329"/>
      <c r="F39" s="329"/>
      <c r="G39" s="329"/>
      <c r="H39" s="298"/>
      <c r="I39" s="298"/>
      <c r="J39" s="298"/>
      <c r="K39" s="299"/>
    </row>
    <row r="40" spans="2:11" ht="16.2" x14ac:dyDescent="0.3">
      <c r="B40" s="315"/>
      <c r="C40" s="334"/>
      <c r="D40" s="329"/>
      <c r="E40" s="329"/>
      <c r="F40" s="329"/>
      <c r="G40" s="329"/>
      <c r="H40" s="298"/>
      <c r="I40" s="298"/>
      <c r="J40" s="298"/>
      <c r="K40" s="299"/>
    </row>
    <row r="41" spans="2:11" ht="16.2" x14ac:dyDescent="0.3">
      <c r="B41" s="315" t="s">
        <v>316</v>
      </c>
      <c r="C41" s="333"/>
      <c r="D41" s="329"/>
      <c r="E41" s="329"/>
      <c r="F41" s="329"/>
      <c r="G41" s="329"/>
      <c r="H41" s="298"/>
      <c r="I41" s="298"/>
      <c r="J41" s="298"/>
      <c r="K41" s="299"/>
    </row>
    <row r="42" spans="2:11" ht="16.2" x14ac:dyDescent="0.3">
      <c r="B42" s="315"/>
      <c r="C42" s="334"/>
      <c r="D42" s="329"/>
      <c r="E42" s="329"/>
      <c r="F42" s="329"/>
      <c r="G42" s="329"/>
      <c r="H42" s="298"/>
      <c r="I42" s="298"/>
      <c r="J42" s="298"/>
      <c r="K42" s="299"/>
    </row>
    <row r="43" spans="2:11" ht="16.2" x14ac:dyDescent="0.3">
      <c r="B43" s="315" t="s">
        <v>317</v>
      </c>
      <c r="C43" s="333"/>
      <c r="D43" s="329"/>
      <c r="E43" s="329"/>
      <c r="F43" s="329"/>
      <c r="G43" s="329"/>
      <c r="H43" s="298"/>
      <c r="I43" s="298"/>
      <c r="J43" s="298"/>
      <c r="K43" s="299"/>
    </row>
    <row r="44" spans="2:11" ht="16.2" x14ac:dyDescent="0.3">
      <c r="B44" s="315"/>
      <c r="C44" s="334"/>
      <c r="D44" s="329"/>
      <c r="E44" s="329"/>
      <c r="F44" s="329"/>
      <c r="G44" s="329"/>
      <c r="H44" s="298"/>
      <c r="I44" s="298"/>
      <c r="J44" s="298"/>
      <c r="K44" s="299"/>
    </row>
    <row r="45" spans="2:11" ht="16.2" x14ac:dyDescent="0.3">
      <c r="B45" s="315" t="s">
        <v>319</v>
      </c>
      <c r="C45" s="247">
        <f>C37+C39+C41+C43</f>
        <v>0</v>
      </c>
      <c r="D45" s="329"/>
      <c r="E45" s="329"/>
      <c r="F45" s="329"/>
      <c r="G45" s="329"/>
      <c r="H45" s="298"/>
      <c r="I45" s="298"/>
      <c r="J45" s="298"/>
      <c r="K45" s="299"/>
    </row>
    <row r="46" spans="2:11" ht="16.2" x14ac:dyDescent="0.3">
      <c r="B46" s="315"/>
      <c r="C46" s="334"/>
      <c r="D46" s="329"/>
      <c r="E46" s="329"/>
      <c r="F46" s="329"/>
      <c r="G46" s="329"/>
      <c r="H46" s="298"/>
      <c r="I46" s="298"/>
      <c r="J46" s="298"/>
      <c r="K46" s="299"/>
    </row>
    <row r="47" spans="2:11" ht="16.2" x14ac:dyDescent="0.3">
      <c r="B47" s="315" t="s">
        <v>318</v>
      </c>
      <c r="C47" s="823"/>
      <c r="D47" s="824"/>
      <c r="E47" s="824"/>
      <c r="F47" s="824"/>
      <c r="G47" s="825"/>
      <c r="H47" s="298"/>
      <c r="I47" s="298"/>
      <c r="J47" s="298"/>
      <c r="K47" s="299"/>
    </row>
    <row r="48" spans="2:11" ht="25.2" x14ac:dyDescent="0.3">
      <c r="B48" s="316" t="s">
        <v>320</v>
      </c>
      <c r="C48" s="826"/>
      <c r="D48" s="827"/>
      <c r="E48" s="827"/>
      <c r="F48" s="827"/>
      <c r="G48" s="828"/>
      <c r="H48" s="301"/>
      <c r="I48" s="301"/>
      <c r="J48" s="301"/>
      <c r="K48" s="302"/>
    </row>
    <row r="49" spans="2:11" ht="16.2" x14ac:dyDescent="0.3">
      <c r="B49" s="316"/>
      <c r="C49" s="335"/>
      <c r="D49" s="335"/>
      <c r="E49" s="335"/>
      <c r="F49" s="335"/>
      <c r="G49" s="335"/>
      <c r="H49" s="301"/>
      <c r="I49" s="301"/>
      <c r="J49" s="301"/>
      <c r="K49" s="302"/>
    </row>
    <row r="50" spans="2:11" ht="16.2" x14ac:dyDescent="0.3">
      <c r="B50" s="315" t="s">
        <v>387</v>
      </c>
      <c r="C50" s="333"/>
      <c r="D50" s="335"/>
      <c r="E50" s="335"/>
      <c r="F50" s="335"/>
      <c r="G50" s="335"/>
      <c r="H50" s="301"/>
      <c r="I50" s="301"/>
      <c r="J50" s="301"/>
      <c r="K50" s="302"/>
    </row>
    <row r="51" spans="2:11" ht="16.2" x14ac:dyDescent="0.3">
      <c r="B51" s="316"/>
      <c r="C51" s="335"/>
      <c r="D51" s="335"/>
      <c r="E51" s="335"/>
      <c r="F51" s="335"/>
      <c r="G51" s="335"/>
      <c r="H51" s="301"/>
      <c r="I51" s="301"/>
      <c r="J51" s="301"/>
      <c r="K51" s="302"/>
    </row>
    <row r="52" spans="2:11" ht="16.2" x14ac:dyDescent="0.3">
      <c r="B52" s="223" t="s">
        <v>354</v>
      </c>
      <c r="C52" s="336"/>
      <c r="D52" s="335"/>
      <c r="E52" s="335"/>
      <c r="F52" s="335"/>
      <c r="G52" s="335"/>
      <c r="H52" s="301"/>
      <c r="I52" s="301"/>
      <c r="J52" s="301"/>
      <c r="K52" s="302"/>
    </row>
    <row r="53" spans="2:11" ht="16.2" x14ac:dyDescent="0.3">
      <c r="B53" s="223"/>
      <c r="C53" s="225"/>
      <c r="D53" s="335"/>
      <c r="E53" s="335"/>
      <c r="F53" s="335"/>
      <c r="G53" s="335"/>
      <c r="H53" s="301"/>
      <c r="I53" s="301"/>
      <c r="J53" s="301"/>
      <c r="K53" s="302"/>
    </row>
    <row r="54" spans="2:11" ht="16.2" x14ac:dyDescent="0.3">
      <c r="B54" s="223" t="s">
        <v>250</v>
      </c>
      <c r="C54" s="336"/>
      <c r="D54" s="335"/>
      <c r="E54" s="335"/>
      <c r="F54" s="335"/>
      <c r="G54" s="335"/>
      <c r="H54" s="301"/>
      <c r="I54" s="301"/>
      <c r="J54" s="301"/>
      <c r="K54" s="302"/>
    </row>
    <row r="55" spans="2:11" ht="16.2" x14ac:dyDescent="0.3">
      <c r="B55" s="179"/>
      <c r="C55" s="305"/>
      <c r="D55" s="304"/>
      <c r="E55" s="304"/>
      <c r="F55" s="304"/>
      <c r="G55" s="304"/>
      <c r="H55" s="301"/>
      <c r="I55" s="301"/>
      <c r="J55" s="301"/>
      <c r="K55" s="302"/>
    </row>
    <row r="56" spans="2:11" ht="16.2" x14ac:dyDescent="0.3">
      <c r="B56" s="816" t="s">
        <v>388</v>
      </c>
      <c r="C56" s="817"/>
      <c r="D56" s="817"/>
      <c r="E56" s="817"/>
      <c r="F56" s="817"/>
      <c r="G56" s="817"/>
      <c r="H56" s="817"/>
      <c r="I56" s="306"/>
      <c r="J56" s="307"/>
      <c r="K56" s="308"/>
    </row>
    <row r="57" spans="2:11" ht="15.75" customHeight="1" x14ac:dyDescent="0.3">
      <c r="B57" s="818" t="s">
        <v>389</v>
      </c>
      <c r="C57" s="819"/>
      <c r="D57" s="819"/>
      <c r="E57" s="819"/>
      <c r="F57" s="819"/>
      <c r="G57" s="819"/>
      <c r="H57" s="819"/>
      <c r="I57" s="301"/>
      <c r="J57" s="301"/>
      <c r="K57" s="302"/>
    </row>
    <row r="58" spans="2:11" ht="157.5" customHeight="1" x14ac:dyDescent="0.3">
      <c r="B58" s="813"/>
      <c r="C58" s="814"/>
      <c r="D58" s="814"/>
      <c r="E58" s="814"/>
      <c r="F58" s="814"/>
      <c r="G58" s="814"/>
      <c r="H58" s="814"/>
      <c r="I58" s="814"/>
      <c r="J58" s="814"/>
      <c r="K58" s="815"/>
    </row>
    <row r="59" spans="2:11" ht="16.8" thickBot="1" x14ac:dyDescent="0.35">
      <c r="B59" s="300"/>
      <c r="C59" s="301"/>
      <c r="D59" s="301"/>
      <c r="E59" s="301"/>
      <c r="F59" s="301"/>
      <c r="G59" s="820"/>
      <c r="H59" s="820"/>
      <c r="I59" s="309"/>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plBnyAXWJsB2jv/jEvaQLMslJ6xaUhQCSW8pRj3LQl/tZF/7a6zBjFWZqOy+6k6/9+rMlcNQSoeGnDRX07V69w==" saltValue="f0Vj77OF7ofvGBCaW2arBg=="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6" priority="1">
      <formula>$M$16=0</formula>
    </cfRule>
  </conditionalFormatting>
  <dataValidations count="8">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F0681EC9-F424-4840-A464-252930C4463E}"/>
    <dataValidation type="list" allowBlank="1" showInputMessage="1" showErrorMessage="1" promptTitle="Fuel type" prompt="Please input the energy type impacted by the measure" sqref="B23:B24" xr:uid="{EE2E47C9-9375-41CD-A8C7-F2D25F4C86E0}">
      <formula1>Energy_Types</formula1>
    </dataValidation>
    <dataValidation type="list" allowBlank="1" showInputMessage="1" showErrorMessage="1" promptTitle="Project type" prompt="Please see the tab 'technology list' for the full set of technology types." sqref="C14:D14" xr:uid="{AFBCBA28-154C-492B-8747-08184A3915B2}">
      <formula1>Project_type</formula1>
    </dataValidation>
    <dataValidation type="list" allowBlank="1" showInputMessage="1" showErrorMessage="1" sqref="C16 D16:D17" xr:uid="{3B536525-CA05-4AAA-90B7-9303F752686D}">
      <formula1>INDIRECT($L$16)</formula1>
    </dataValidation>
    <dataValidation type="decimal" operator="greaterThanOrEqual" allowBlank="1" showInputMessage="1" showErrorMessage="1" errorTitle="Invalid Entry" error="Please enter a numerical value in kWh" sqref="C23:D24" xr:uid="{1EF216C5-251C-4902-ACB6-C56AF6ABC3C5}">
      <formula1>0</formula1>
    </dataValidation>
    <dataValidation type="date" allowBlank="1" showInputMessage="1" showErrorMessage="1" sqref="C54:C55 C52" xr:uid="{0B1A397A-E72C-4112-B0B2-3DDA8A2EDF65}">
      <formula1>1</formula1>
      <formula2>73051</formula2>
    </dataValidation>
    <dataValidation allowBlank="1" showInputMessage="1" showErrorMessage="1" promptTitle="Total Salix Loan Value" prompt="Please input the value of Salix loan being requested for this project." sqref="C12" xr:uid="{E9DB1914-AAA5-4E6C-907D-ADD2D61D59DF}"/>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6B4F3CC8-5ADA-4507-8A5B-847EBE3CEE55}">
      <formula1>0</formula1>
    </dataValidation>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C55D6-FBAD-40BC-A2AE-0B45DA5D856A}">
  <sheetPr>
    <tabColor rgb="FF2DAE76"/>
    <pageSetUpPr fitToPage="1"/>
  </sheetPr>
  <dimension ref="B1:Q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3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353"/>
      <c r="C60" s="354"/>
      <c r="D60" s="354"/>
      <c r="E60" s="354"/>
      <c r="F60" s="354"/>
      <c r="G60" s="354"/>
      <c r="H60" s="354"/>
      <c r="I60" s="354"/>
      <c r="J60" s="354"/>
      <c r="K60" s="355"/>
    </row>
  </sheetData>
  <sheetProtection algorithmName="SHA-512" hashValue="PDeT/UPWOdnxC0feYnIXcEhKoxbyerOSqIlvycdOZKJxf+HtjR2EI6Tooitga+kLA87wreBGlp506rhLOXgCkQ==" saltValue="ASLacpEFecoVsdSSiCaJfQ=="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5" priority="1">
      <formula>$M$16=0</formula>
    </cfRule>
  </conditionalFormatting>
  <dataValidations count="8">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432A182C-1524-4387-8D7D-6ABD930AA754}"/>
    <dataValidation type="list" allowBlank="1" showInputMessage="1" showErrorMessage="1" promptTitle="Fuel type" prompt="Please input the energy type impacted by the measure" sqref="B23:B24" xr:uid="{025082A9-451C-430D-9A45-73342E2A7916}">
      <formula1>Energy_Types</formula1>
    </dataValidation>
    <dataValidation type="list" allowBlank="1" showInputMessage="1" showErrorMessage="1" promptTitle="Project type" prompt="Please see the tab 'technology list' for the full set of technology types." sqref="C14:D14" xr:uid="{D08AD9A6-3A6E-4B5D-9548-EC24FDD8C3E9}">
      <formula1>Project_type</formula1>
    </dataValidation>
    <dataValidation type="list" allowBlank="1" showInputMessage="1" showErrorMessage="1" sqref="C16 D16:D17" xr:uid="{DD4B4F7C-E0FD-42FA-A2BE-77C995C6FAAC}">
      <formula1>INDIRECT($L$16)</formula1>
    </dataValidation>
    <dataValidation type="decimal" operator="greaterThanOrEqual" allowBlank="1" showInputMessage="1" showErrorMessage="1" errorTitle="Invalid Entry" error="Please enter a numerical value in kWh" sqref="C23:D24" xr:uid="{16CEB96E-588F-4C21-B777-43FA88683834}">
      <formula1>0</formula1>
    </dataValidation>
    <dataValidation type="date" allowBlank="1" showInputMessage="1" showErrorMessage="1" sqref="C54:C55 C52" xr:uid="{3B162252-19CA-4EC8-BB03-2A83D6BDC69A}">
      <formula1>1</formula1>
      <formula2>73051</formula2>
    </dataValidation>
    <dataValidation allowBlank="1" showInputMessage="1" showErrorMessage="1" promptTitle="Total Salix Loan Value" prompt="Please input the value of Salix loan being requested for this project." sqref="C12" xr:uid="{39C87CF4-6B10-44A0-BA61-DC0C009D129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71E116CC-D9A3-45DB-8975-FCDC93702EE1}">
      <formula1>0</formula1>
    </dataValidation>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AD0E0-B624-4712-AEFD-0D772612E82B}">
  <sheetPr>
    <tabColor rgb="FF2DAE76"/>
    <pageSetUpPr fitToPage="1"/>
  </sheetPr>
  <dimension ref="B1:Q60"/>
  <sheetViews>
    <sheetView showGridLines="0" showRowColHeaders="0" zoomScaleNormal="100" workbookViewId="0">
      <selection activeCell="E23" sqref="E23:F23"/>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4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x14ac:dyDescent="0.3">
      <c r="B59" s="316"/>
      <c r="C59" s="347"/>
      <c r="D59" s="347"/>
      <c r="E59" s="347"/>
      <c r="F59" s="347"/>
      <c r="G59" s="797"/>
      <c r="H59" s="797"/>
      <c r="I59" s="352"/>
      <c r="J59" s="811" t="str">
        <f ca="1">'Guidance Notes'!F39</f>
        <v>Version 3.2 | © Salix 2021</v>
      </c>
      <c r="K59" s="812"/>
    </row>
    <row r="60" spans="2:11" ht="16.2" thickBot="1" x14ac:dyDescent="0.25">
      <c r="B60" s="261"/>
      <c r="C60" s="262"/>
      <c r="D60" s="262"/>
      <c r="E60" s="262"/>
      <c r="F60" s="262"/>
      <c r="G60" s="262"/>
      <c r="H60" s="262"/>
      <c r="I60" s="262"/>
      <c r="J60" s="262"/>
      <c r="K60" s="263"/>
    </row>
  </sheetData>
  <sheetProtection algorithmName="SHA-512" hashValue="bzuhn/T+ffsM0v8f7fmIWRp4OtWyD/cR8YsTdxsJCnRoO8/RIxg3y4H7cIRA2nQdUSyNwWDlRExWOqi2hRFl+Q==" saltValue="4p4YEl0wM658u4Zk0/GG8g=="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4" priority="1">
      <formula>$M$16=0</formula>
    </cfRule>
  </conditionalFormatting>
  <dataValidations count="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C9604EE5-B311-462B-8F0B-937197586A62}">
      <formula1>0</formula1>
    </dataValidation>
    <dataValidation allowBlank="1" showInputMessage="1" showErrorMessage="1" promptTitle="Total Salix Loan Value" prompt="Please input the value of Salix loan being requested for this project." sqref="C12" xr:uid="{BF19CB66-C72A-4156-B38D-F2C1D8AA11CC}"/>
    <dataValidation type="date" allowBlank="1" showInputMessage="1" showErrorMessage="1" sqref="C54:C55 C52" xr:uid="{CACB572F-9AD6-471B-AD49-050321CD3E21}">
      <formula1>1</formula1>
      <formula2>73051</formula2>
    </dataValidation>
    <dataValidation type="decimal" operator="greaterThanOrEqual" allowBlank="1" showInputMessage="1" showErrorMessage="1" errorTitle="Invalid Entry" error="Please enter a numerical value in kWh" sqref="C23:D24" xr:uid="{125FBC4E-4145-479B-8713-37B1ACB00BC8}">
      <formula1>0</formula1>
    </dataValidation>
    <dataValidation type="list" allowBlank="1" showInputMessage="1" showErrorMessage="1" sqref="C16 D16:D17" xr:uid="{FF4E3AF0-987D-4C87-AD59-22E3F1E9D728}">
      <formula1>INDIRECT($L$16)</formula1>
    </dataValidation>
    <dataValidation type="list" allowBlank="1" showInputMessage="1" showErrorMessage="1" promptTitle="Project type" prompt="Please see the tab 'technology list' for the full set of technology types." sqref="C14:D14" xr:uid="{DEC5DB9D-36F0-4132-96C9-79E008DE7248}">
      <formula1>Project_type</formula1>
    </dataValidation>
    <dataValidation type="list" allowBlank="1" showInputMessage="1" showErrorMessage="1" promptTitle="Fuel type" prompt="Please input the energy type impacted by the measure" sqref="B23:B24" xr:uid="{55FB67FB-990C-480E-A375-73829759B318}">
      <formula1>Energy_Types</formula1>
    </dataValidation>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A8F27E14-FFA3-4F77-B4EE-D5A717DA411E}"/>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F65E7-BFE6-4F2A-8598-852808A7C563}">
  <sheetPr>
    <tabColor rgb="FF2DAE76"/>
    <pageSetUpPr fitToPage="1"/>
  </sheetPr>
  <dimension ref="B1:Q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172"/>
      <c r="C1" s="172"/>
      <c r="D1" s="172"/>
      <c r="E1" s="172"/>
      <c r="F1" s="172"/>
      <c r="G1" s="172"/>
      <c r="H1" s="172"/>
      <c r="I1" s="172"/>
      <c r="J1" s="172"/>
      <c r="K1" s="172"/>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5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604" t="s">
        <v>667</v>
      </c>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STrFF9651wM0Sd71r0Wdh2AwjDcX2iFA/ph2vp57190JV2CaeeHHpf8za5gnvv1id09gn1QIXhUARwqt2k/bbg==" saltValue="JxdidCGvjHqRLTNqcN+4OA=="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3" priority="1">
      <formula>$M$16=0</formula>
    </cfRule>
  </conditionalFormatting>
  <dataValidations count="8">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F84A2AB6-B5E7-48F1-ABA0-4C243B1569D7}"/>
    <dataValidation type="list" allowBlank="1" showInputMessage="1" showErrorMessage="1" promptTitle="Fuel type" prompt="Please input the energy type impacted by the measure" sqref="B23:B24" xr:uid="{B042AAD1-EE69-4D8B-9862-76ADF20E23BF}">
      <formula1>Energy_Types</formula1>
    </dataValidation>
    <dataValidation type="list" allowBlank="1" showInputMessage="1" showErrorMessage="1" promptTitle="Project type" prompt="Please see the tab 'technology list' for the full set of technology types." sqref="C14:D14" xr:uid="{2299212E-761E-4158-807F-ACBF57BA91F6}">
      <formula1>Project_type</formula1>
    </dataValidation>
    <dataValidation type="list" allowBlank="1" showInputMessage="1" showErrorMessage="1" sqref="C16 D16:D17" xr:uid="{37E688D9-8E1B-49EC-B130-868111716A6E}">
      <formula1>INDIRECT($L$16)</formula1>
    </dataValidation>
    <dataValidation type="decimal" operator="greaterThanOrEqual" allowBlank="1" showInputMessage="1" showErrorMessage="1" errorTitle="Invalid Entry" error="Please enter a numerical value in kWh" sqref="C23:D24" xr:uid="{8380EDAA-6E99-4099-9734-F18BE42FA244}">
      <formula1>0</formula1>
    </dataValidation>
    <dataValidation type="date" allowBlank="1" showInputMessage="1" showErrorMessage="1" sqref="C54:C55 C52" xr:uid="{2BA84674-189C-43FD-93F0-8E574ABC98D1}">
      <formula1>1</formula1>
      <formula2>73051</formula2>
    </dataValidation>
    <dataValidation allowBlank="1" showInputMessage="1" showErrorMessage="1" promptTitle="Total Salix Loan Value" prompt="Please input the value of Salix loan being requested for this project." sqref="C12" xr:uid="{F7EEB578-BE6F-4914-B919-E35769BE8C46}"/>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3DBA3934-50A4-4FAA-B2A7-883D8663CCC2}">
      <formula1>0</formula1>
    </dataValidation>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E9DD7-ADB1-415C-9DC6-FAE2AF27AC53}">
  <sheetPr>
    <tabColor rgb="FF2DAE76"/>
    <pageSetUpPr fitToPage="1"/>
  </sheetPr>
  <dimension ref="B1:Q60"/>
  <sheetViews>
    <sheetView showGridLines="0" showRowColHeaders="0" zoomScaleNormal="100" workbookViewId="0">
      <selection activeCell="E24" sqref="E24:F24"/>
    </sheetView>
  </sheetViews>
  <sheetFormatPr defaultColWidth="9.109375" defaultRowHeight="15.6" x14ac:dyDescent="0.3"/>
  <cols>
    <col min="1" max="1" width="3.5546875" style="31" customWidth="1"/>
    <col min="2" max="2" width="41.44140625" style="32" customWidth="1"/>
    <col min="3" max="3" width="22" style="31" customWidth="1"/>
    <col min="4" max="4" width="24.44140625" style="31" customWidth="1"/>
    <col min="5" max="7" width="16.44140625" style="31" customWidth="1"/>
    <col min="8" max="11" width="15.44140625" style="31" customWidth="1"/>
    <col min="12" max="13" width="9.109375" style="31" hidden="1" customWidth="1"/>
    <col min="14" max="14" width="16.88671875" style="31" hidden="1" customWidth="1"/>
    <col min="15" max="15" width="10.88671875" style="31" hidden="1" customWidth="1"/>
    <col min="16" max="16" width="9" style="31" hidden="1" customWidth="1"/>
    <col min="17" max="17" width="11" style="31" hidden="1" customWidth="1"/>
    <col min="18" max="16384" width="9.109375" style="31"/>
  </cols>
  <sheetData>
    <row r="1" spans="2:13" ht="16.2" thickBot="1" x14ac:dyDescent="0.35">
      <c r="B1" s="356"/>
      <c r="C1" s="356"/>
      <c r="D1" s="356"/>
      <c r="E1" s="356"/>
      <c r="F1" s="356"/>
      <c r="G1" s="356"/>
      <c r="H1" s="356"/>
      <c r="I1" s="356"/>
      <c r="J1" s="356"/>
      <c r="K1" s="356"/>
    </row>
    <row r="2" spans="2:13" ht="94.5" customHeight="1" x14ac:dyDescent="0.3">
      <c r="B2" s="340"/>
      <c r="C2" s="341"/>
      <c r="D2" s="341"/>
      <c r="E2" s="341"/>
      <c r="F2" s="341"/>
      <c r="G2" s="341"/>
      <c r="H2" s="341"/>
      <c r="I2" s="341"/>
      <c r="J2" s="341"/>
      <c r="K2" s="342"/>
    </row>
    <row r="3" spans="2:13" ht="23.25" customHeight="1" x14ac:dyDescent="0.3">
      <c r="B3" s="732" t="str">
        <f>'Guidance Notes'!B3:B3&amp;" - Part 2"</f>
        <v>Wales Funding Programme - Part 2</v>
      </c>
      <c r="C3" s="733"/>
      <c r="D3" s="733"/>
      <c r="E3" s="733"/>
      <c r="F3" s="733"/>
      <c r="G3" s="733"/>
      <c r="H3" s="733"/>
      <c r="I3" s="343"/>
      <c r="J3" s="344"/>
      <c r="K3" s="345"/>
    </row>
    <row r="4" spans="2:13" ht="16.2" x14ac:dyDescent="0.3">
      <c r="B4" s="120" t="str">
        <f ca="1">RIGHT(CELL("filename",B1),LEN(CELL("filename",B1))-FIND("]",CELL("filename",B1),1))&amp;" details"</f>
        <v>ECM 6 details</v>
      </c>
      <c r="C4" s="225"/>
      <c r="D4" s="225"/>
      <c r="E4" s="225"/>
      <c r="F4" s="225"/>
      <c r="G4" s="225"/>
      <c r="H4" s="225"/>
      <c r="I4" s="225"/>
      <c r="J4" s="225"/>
      <c r="K4" s="229"/>
    </row>
    <row r="5" spans="2:13" x14ac:dyDescent="0.3">
      <c r="B5" s="223"/>
      <c r="C5" s="225"/>
      <c r="D5" s="225"/>
      <c r="E5" s="225"/>
      <c r="F5" s="225"/>
      <c r="G5" s="225"/>
      <c r="H5" s="225"/>
      <c r="I5" s="225"/>
      <c r="J5" s="225"/>
      <c r="K5" s="229"/>
    </row>
    <row r="6" spans="2:13" x14ac:dyDescent="0.3">
      <c r="B6" s="289" t="s">
        <v>256</v>
      </c>
      <c r="C6" s="834"/>
      <c r="D6" s="834"/>
      <c r="E6" s="834"/>
      <c r="F6" s="834"/>
      <c r="G6" s="834"/>
      <c r="H6" s="834"/>
      <c r="I6" s="834"/>
      <c r="J6" s="834"/>
      <c r="K6" s="835"/>
    </row>
    <row r="7" spans="2:13" x14ac:dyDescent="0.3">
      <c r="B7" s="223"/>
      <c r="C7" s="225"/>
      <c r="D7" s="225"/>
      <c r="E7" s="225"/>
      <c r="F7" s="225"/>
      <c r="G7" s="225"/>
      <c r="H7" s="225"/>
      <c r="I7" s="225"/>
      <c r="J7" s="225"/>
      <c r="K7" s="229"/>
    </row>
    <row r="8" spans="2:13" ht="16.2" x14ac:dyDescent="0.3">
      <c r="B8" s="187" t="s">
        <v>249</v>
      </c>
      <c r="C8" s="225"/>
      <c r="D8" s="225"/>
      <c r="E8" s="225"/>
      <c r="F8" s="225"/>
      <c r="G8" s="225"/>
      <c r="H8" s="225"/>
      <c r="I8" s="225"/>
      <c r="J8" s="225"/>
      <c r="K8" s="229"/>
    </row>
    <row r="9" spans="2:13" ht="31.5" customHeight="1" x14ac:dyDescent="0.3">
      <c r="B9" s="807" t="s">
        <v>373</v>
      </c>
      <c r="C9" s="790"/>
      <c r="D9" s="790"/>
      <c r="E9" s="790"/>
      <c r="F9" s="790"/>
      <c r="G9" s="790"/>
      <c r="H9" s="225"/>
      <c r="I9" s="225"/>
      <c r="J9" s="225"/>
      <c r="K9" s="229"/>
    </row>
    <row r="10" spans="2:13" ht="157.5" customHeight="1" x14ac:dyDescent="0.3">
      <c r="B10" s="813"/>
      <c r="C10" s="814"/>
      <c r="D10" s="814"/>
      <c r="E10" s="814"/>
      <c r="F10" s="814"/>
      <c r="G10" s="814"/>
      <c r="H10" s="814"/>
      <c r="I10" s="814"/>
      <c r="J10" s="814"/>
      <c r="K10" s="815"/>
    </row>
    <row r="11" spans="2:13" x14ac:dyDescent="0.3">
      <c r="B11" s="223"/>
      <c r="C11" s="225"/>
      <c r="D11" s="225"/>
      <c r="E11" s="225"/>
      <c r="F11" s="225"/>
      <c r="G11" s="225"/>
      <c r="H11" s="225"/>
      <c r="I11" s="225"/>
      <c r="J11" s="225"/>
      <c r="K11" s="229"/>
    </row>
    <row r="12" spans="2:13" x14ac:dyDescent="0.3">
      <c r="B12" s="223" t="s">
        <v>313</v>
      </c>
      <c r="C12" s="337"/>
      <c r="D12" s="808" t="str">
        <f>IFERROR("("&amp;ROUND(C12/C45*100,0)&amp;"% of Total Project Cost)","")</f>
        <v/>
      </c>
      <c r="E12" s="809"/>
      <c r="F12" s="225"/>
      <c r="G12" s="225"/>
      <c r="H12" s="225"/>
      <c r="I12" s="225"/>
      <c r="J12" s="225"/>
      <c r="K12" s="229"/>
    </row>
    <row r="13" spans="2:13" x14ac:dyDescent="0.3">
      <c r="B13" s="223"/>
      <c r="C13" s="225"/>
      <c r="D13" s="225"/>
      <c r="E13" s="225"/>
      <c r="F13" s="225"/>
      <c r="G13" s="225"/>
      <c r="H13" s="225"/>
      <c r="I13" s="225"/>
      <c r="J13" s="225"/>
      <c r="K13" s="229"/>
    </row>
    <row r="14" spans="2:13" x14ac:dyDescent="0.3">
      <c r="B14" s="223" t="s">
        <v>34</v>
      </c>
      <c r="C14" s="821"/>
      <c r="D14" s="821"/>
      <c r="E14" s="225"/>
      <c r="F14" s="225"/>
      <c r="G14" s="225"/>
      <c r="H14" s="225"/>
      <c r="I14" s="225"/>
      <c r="J14" s="225"/>
      <c r="K14" s="229"/>
    </row>
    <row r="15" spans="2:13" x14ac:dyDescent="0.3">
      <c r="B15" s="223"/>
      <c r="C15" s="225"/>
      <c r="D15" s="225"/>
      <c r="E15" s="225"/>
      <c r="F15" s="225"/>
      <c r="G15" s="225"/>
      <c r="H15" s="225"/>
      <c r="I15" s="225"/>
      <c r="J15" s="225"/>
      <c r="K15" s="229"/>
    </row>
    <row r="16" spans="2:13" x14ac:dyDescent="0.3">
      <c r="B16" s="223" t="s">
        <v>35</v>
      </c>
      <c r="C16" s="821"/>
      <c r="D16" s="821"/>
      <c r="E16" s="225"/>
      <c r="F16" s="225"/>
      <c r="G16" s="225"/>
      <c r="H16" s="225"/>
      <c r="I16" s="225"/>
      <c r="J16" s="225"/>
      <c r="K16" s="229"/>
      <c r="L16" s="31" t="e">
        <f>VLOOKUP(C14,'Technology List &amp; Con. Factors'!M4:N33,2,FALSE)</f>
        <v>#N/A</v>
      </c>
      <c r="M16" s="31">
        <f ca="1">IFERROR(IF(C16="",1,COUNTIF(INDIRECT(L16),C16)),0)</f>
        <v>1</v>
      </c>
    </row>
    <row r="17" spans="2:17" s="64" customFormat="1" ht="14.4" x14ac:dyDescent="0.3">
      <c r="B17" s="255"/>
      <c r="C17" s="225"/>
      <c r="D17" s="225"/>
      <c r="E17" s="256"/>
      <c r="F17" s="256"/>
      <c r="G17" s="256"/>
      <c r="H17" s="256"/>
      <c r="I17" s="256"/>
      <c r="J17" s="256"/>
      <c r="K17" s="257"/>
    </row>
    <row r="18" spans="2:17" s="64" customFormat="1" ht="15" x14ac:dyDescent="0.3">
      <c r="B18" s="169" t="s">
        <v>639</v>
      </c>
      <c r="C18" s="318"/>
      <c r="D18" s="225"/>
      <c r="E18" s="256"/>
      <c r="F18" s="256"/>
      <c r="G18" s="256"/>
      <c r="H18" s="256"/>
      <c r="I18" s="256"/>
      <c r="J18" s="256"/>
      <c r="K18" s="257"/>
    </row>
    <row r="19" spans="2:17" s="64" customFormat="1" ht="14.4" x14ac:dyDescent="0.3">
      <c r="B19" s="255"/>
      <c r="C19" s="225"/>
      <c r="D19" s="225"/>
      <c r="E19" s="256"/>
      <c r="F19" s="256"/>
      <c r="G19" s="256"/>
      <c r="H19" s="256"/>
      <c r="I19" s="256"/>
      <c r="J19" s="256"/>
      <c r="K19" s="257"/>
    </row>
    <row r="20" spans="2:17" s="64" customFormat="1" ht="14.4" x14ac:dyDescent="0.3">
      <c r="B20" s="169" t="s">
        <v>640</v>
      </c>
      <c r="C20" s="338"/>
      <c r="D20" s="225"/>
      <c r="E20" s="256"/>
      <c r="F20" s="256"/>
      <c r="G20" s="256"/>
      <c r="H20" s="256"/>
      <c r="I20" s="256"/>
      <c r="J20" s="256"/>
      <c r="K20" s="257"/>
    </row>
    <row r="21" spans="2:17" x14ac:dyDescent="0.3">
      <c r="B21" s="223"/>
      <c r="C21" s="225"/>
      <c r="D21" s="225"/>
      <c r="E21" s="225"/>
      <c r="F21" s="225"/>
      <c r="G21" s="225"/>
      <c r="H21" s="346"/>
      <c r="I21" s="225"/>
      <c r="J21" s="225"/>
      <c r="K21" s="229"/>
    </row>
    <row r="22" spans="2:17" ht="37.799999999999997" x14ac:dyDescent="0.3">
      <c r="B22" s="311" t="s">
        <v>374</v>
      </c>
      <c r="C22" s="312" t="s">
        <v>375</v>
      </c>
      <c r="D22" s="312" t="s">
        <v>376</v>
      </c>
      <c r="E22" s="312" t="s">
        <v>410</v>
      </c>
      <c r="F22" s="312" t="s">
        <v>408</v>
      </c>
      <c r="G22" s="312" t="s">
        <v>409</v>
      </c>
      <c r="H22" s="312" t="s">
        <v>377</v>
      </c>
      <c r="I22" s="312" t="s">
        <v>269</v>
      </c>
      <c r="J22" s="312" t="s">
        <v>631</v>
      </c>
      <c r="K22" s="313" t="s">
        <v>378</v>
      </c>
      <c r="L22" s="64"/>
      <c r="M22" s="64"/>
      <c r="P22" s="42" t="s">
        <v>379</v>
      </c>
      <c r="Q22" s="42" t="s">
        <v>380</v>
      </c>
    </row>
    <row r="23" spans="2:17" ht="31.5" customHeight="1" x14ac:dyDescent="0.3">
      <c r="B23" s="317"/>
      <c r="C23" s="318"/>
      <c r="D23" s="318"/>
      <c r="E23" s="319"/>
      <c r="F23" s="319"/>
      <c r="G23" s="320" t="str">
        <f>IFERROR(((2*F23/E23-1)^(1/L23))-1,"")</f>
        <v/>
      </c>
      <c r="H23" s="321">
        <f ca="1">IF(OR(B23="",C23="",D23="",F23="",$M$16&lt;1),0,C23-D23)</f>
        <v>0</v>
      </c>
      <c r="I23" s="322">
        <f>IF(C23="",0,H23/C23)</f>
        <v>0</v>
      </c>
      <c r="J23" s="323">
        <f ca="1">IFERROR(VLOOKUP(B23,CO2_factors,2,FALSE)*H23/1000,0)</f>
        <v>0</v>
      </c>
      <c r="K23" s="324">
        <f ca="1">H23*F23/100</f>
        <v>0</v>
      </c>
      <c r="L23" s="64">
        <v>8</v>
      </c>
      <c r="M23" s="64"/>
      <c r="P23" s="65">
        <f ca="1">IFERROR((C23+C24)/(H23+H24),0)</f>
        <v>0</v>
      </c>
      <c r="Q23" s="42">
        <f ca="1">C27*C26</f>
        <v>0</v>
      </c>
    </row>
    <row r="24" spans="2:17" ht="31.5" customHeight="1" x14ac:dyDescent="0.3">
      <c r="B24" s="317"/>
      <c r="C24" s="318"/>
      <c r="D24" s="318"/>
      <c r="E24" s="319"/>
      <c r="F24" s="319"/>
      <c r="G24" s="320" t="str">
        <f>IFERROR(((2*F24/E24-1)^(1/L24))-1,"")</f>
        <v/>
      </c>
      <c r="H24" s="321">
        <f ca="1">IF(OR(B24="",C24="",D24="",E24="",$M$16&lt;1),0,C24-D24)</f>
        <v>0</v>
      </c>
      <c r="I24" s="322">
        <f>IF(C24="",0,H24/C24)</f>
        <v>0</v>
      </c>
      <c r="J24" s="323">
        <f ca="1">IFERROR(VLOOKUP(B24,CO2_factors,2,FALSE)*H24/1000,0)</f>
        <v>0</v>
      </c>
      <c r="K24" s="324">
        <f ca="1">H24*F24/100</f>
        <v>0</v>
      </c>
      <c r="L24" s="64">
        <v>8</v>
      </c>
      <c r="M24" s="64"/>
    </row>
    <row r="25" spans="2:17" x14ac:dyDescent="0.3">
      <c r="B25" s="223"/>
      <c r="C25" s="225"/>
      <c r="D25" s="225"/>
      <c r="E25" s="225"/>
      <c r="F25" s="225"/>
      <c r="G25" s="225"/>
      <c r="H25" s="225"/>
      <c r="I25" s="225"/>
      <c r="J25" s="225"/>
      <c r="K25" s="229"/>
    </row>
    <row r="26" spans="2:17" ht="31.5" customHeight="1" x14ac:dyDescent="0.3">
      <c r="B26" s="223" t="s">
        <v>381</v>
      </c>
      <c r="C26" s="323">
        <f>IFERROR(IF(M26&gt;C20,C20,M26),0)</f>
        <v>0</v>
      </c>
      <c r="D26" s="225"/>
      <c r="E26" s="810" t="s">
        <v>632</v>
      </c>
      <c r="F26" s="810"/>
      <c r="G26" s="810"/>
      <c r="H26" s="810"/>
      <c r="I26" s="810"/>
      <c r="J26" s="810"/>
      <c r="K26" s="229"/>
      <c r="L26" s="31" t="s">
        <v>240</v>
      </c>
      <c r="M26" s="31" t="e">
        <f>VLOOKUP(C16,'Technology List &amp; Con. Factors'!C4:D122,2,FALSE)</f>
        <v>#N/A</v>
      </c>
    </row>
    <row r="27" spans="2:17" ht="31.5" customHeight="1" x14ac:dyDescent="0.3">
      <c r="B27" s="314" t="s">
        <v>641</v>
      </c>
      <c r="C27" s="323">
        <f ca="1">SUM(J23:J24)</f>
        <v>0</v>
      </c>
      <c r="D27" s="225"/>
      <c r="E27" s="829"/>
      <c r="F27" s="829"/>
      <c r="G27" s="829"/>
      <c r="H27" s="829"/>
      <c r="I27" s="829"/>
      <c r="J27" s="829"/>
      <c r="K27" s="229"/>
    </row>
    <row r="28" spans="2:17" ht="31.5" customHeight="1" x14ac:dyDescent="0.3">
      <c r="B28" s="314" t="s">
        <v>382</v>
      </c>
      <c r="C28" s="325">
        <f ca="1">SUM(K23:K24)</f>
        <v>0</v>
      </c>
      <c r="D28" s="225"/>
      <c r="E28" s="829"/>
      <c r="F28" s="829"/>
      <c r="G28" s="829"/>
      <c r="H28" s="829"/>
      <c r="I28" s="829"/>
      <c r="J28" s="829"/>
      <c r="K28" s="229"/>
    </row>
    <row r="29" spans="2:17" ht="31.5" customHeight="1" x14ac:dyDescent="0.3">
      <c r="B29" s="314" t="s">
        <v>383</v>
      </c>
      <c r="C29" s="326">
        <f ca="1">IFERROR(C12/C28,0)</f>
        <v>0</v>
      </c>
      <c r="D29" s="225"/>
      <c r="E29" s="829"/>
      <c r="F29" s="829"/>
      <c r="G29" s="829"/>
      <c r="H29" s="829"/>
      <c r="I29" s="829"/>
      <c r="J29" s="829"/>
      <c r="K29" s="229"/>
    </row>
    <row r="30" spans="2:17" ht="31.5" customHeight="1" x14ac:dyDescent="0.3">
      <c r="B30" s="314" t="s">
        <v>384</v>
      </c>
      <c r="C30" s="327">
        <f ca="1">IFERROR(C12/(C27*C26),0)</f>
        <v>0</v>
      </c>
      <c r="D30" s="225"/>
      <c r="E30" s="829"/>
      <c r="F30" s="829"/>
      <c r="G30" s="829"/>
      <c r="H30" s="829"/>
      <c r="I30" s="829"/>
      <c r="J30" s="829"/>
      <c r="K30" s="229"/>
    </row>
    <row r="31" spans="2:17" x14ac:dyDescent="0.3">
      <c r="B31" s="223"/>
      <c r="C31" s="225"/>
      <c r="D31" s="225"/>
      <c r="E31" s="225"/>
      <c r="F31" s="225"/>
      <c r="G31" s="225"/>
      <c r="H31" s="225"/>
      <c r="I31" s="225"/>
      <c r="J31" s="225"/>
      <c r="K31" s="229"/>
    </row>
    <row r="32" spans="2:17" ht="16.5" customHeight="1" x14ac:dyDescent="0.3">
      <c r="B32" s="781" t="s">
        <v>385</v>
      </c>
      <c r="C32" s="782"/>
      <c r="D32" s="782"/>
      <c r="E32" s="782"/>
      <c r="F32" s="782"/>
      <c r="G32" s="782"/>
      <c r="H32" s="782"/>
      <c r="I32" s="328"/>
      <c r="J32" s="329"/>
      <c r="K32" s="330"/>
    </row>
    <row r="33" spans="2:11" ht="18.75" customHeight="1" x14ac:dyDescent="0.3">
      <c r="B33" s="807" t="s">
        <v>485</v>
      </c>
      <c r="C33" s="790"/>
      <c r="D33" s="790"/>
      <c r="E33" s="790"/>
      <c r="F33" s="790"/>
      <c r="G33" s="790"/>
      <c r="H33" s="790"/>
      <c r="I33" s="331"/>
      <c r="J33" s="331"/>
      <c r="K33" s="332"/>
    </row>
    <row r="34" spans="2:11" ht="157.5" customHeight="1" x14ac:dyDescent="0.3">
      <c r="B34" s="813"/>
      <c r="C34" s="814"/>
      <c r="D34" s="814"/>
      <c r="E34" s="814"/>
      <c r="F34" s="814"/>
      <c r="G34" s="814"/>
      <c r="H34" s="814"/>
      <c r="I34" s="814"/>
      <c r="J34" s="814"/>
      <c r="K34" s="815"/>
    </row>
    <row r="35" spans="2:11" x14ac:dyDescent="0.3">
      <c r="B35" s="316"/>
      <c r="C35" s="347"/>
      <c r="D35" s="347"/>
      <c r="E35" s="347"/>
      <c r="F35" s="347"/>
      <c r="G35" s="347"/>
      <c r="H35" s="347"/>
      <c r="I35" s="347"/>
      <c r="J35" s="347"/>
      <c r="K35" s="348"/>
    </row>
    <row r="36" spans="2:11" ht="16.2" x14ac:dyDescent="0.3">
      <c r="B36" s="781" t="s">
        <v>386</v>
      </c>
      <c r="C36" s="782"/>
      <c r="D36" s="782"/>
      <c r="E36" s="782"/>
      <c r="F36" s="782"/>
      <c r="G36" s="782"/>
      <c r="H36" s="782"/>
      <c r="I36" s="328"/>
      <c r="J36" s="329"/>
      <c r="K36" s="330"/>
    </row>
    <row r="37" spans="2:11" x14ac:dyDescent="0.3">
      <c r="B37" s="315" t="s">
        <v>314</v>
      </c>
      <c r="C37" s="333"/>
      <c r="D37" s="329"/>
      <c r="E37" s="329"/>
      <c r="F37" s="329"/>
      <c r="G37" s="329"/>
      <c r="H37" s="329"/>
      <c r="I37" s="329"/>
      <c r="J37" s="329"/>
      <c r="K37" s="330"/>
    </row>
    <row r="38" spans="2:11" x14ac:dyDescent="0.3">
      <c r="B38" s="315"/>
      <c r="C38" s="334"/>
      <c r="D38" s="329"/>
      <c r="E38" s="329"/>
      <c r="F38" s="329"/>
      <c r="G38" s="329"/>
      <c r="H38" s="329"/>
      <c r="I38" s="329"/>
      <c r="J38" s="329"/>
      <c r="K38" s="330"/>
    </row>
    <row r="39" spans="2:11" x14ac:dyDescent="0.3">
      <c r="B39" s="315" t="s">
        <v>315</v>
      </c>
      <c r="C39" s="333"/>
      <c r="D39" s="329"/>
      <c r="E39" s="329"/>
      <c r="F39" s="329"/>
      <c r="G39" s="329"/>
      <c r="H39" s="329"/>
      <c r="I39" s="329"/>
      <c r="J39" s="329"/>
      <c r="K39" s="330"/>
    </row>
    <row r="40" spans="2:11" x14ac:dyDescent="0.3">
      <c r="B40" s="315"/>
      <c r="C40" s="334"/>
      <c r="D40" s="329"/>
      <c r="E40" s="329"/>
      <c r="F40" s="329"/>
      <c r="G40" s="329"/>
      <c r="H40" s="329"/>
      <c r="I40" s="329"/>
      <c r="J40" s="329"/>
      <c r="K40" s="330"/>
    </row>
    <row r="41" spans="2:11" x14ac:dyDescent="0.3">
      <c r="B41" s="315" t="s">
        <v>316</v>
      </c>
      <c r="C41" s="333"/>
      <c r="D41" s="329"/>
      <c r="E41" s="329"/>
      <c r="F41" s="329"/>
      <c r="G41" s="329"/>
      <c r="H41" s="329"/>
      <c r="I41" s="329"/>
      <c r="J41" s="329"/>
      <c r="K41" s="330"/>
    </row>
    <row r="42" spans="2:11" x14ac:dyDescent="0.3">
      <c r="B42" s="315"/>
      <c r="C42" s="334"/>
      <c r="D42" s="329"/>
      <c r="E42" s="329"/>
      <c r="F42" s="329"/>
      <c r="G42" s="329"/>
      <c r="H42" s="329"/>
      <c r="I42" s="329"/>
      <c r="J42" s="329"/>
      <c r="K42" s="330"/>
    </row>
    <row r="43" spans="2:11" x14ac:dyDescent="0.3">
      <c r="B43" s="315" t="s">
        <v>317</v>
      </c>
      <c r="C43" s="333"/>
      <c r="D43" s="329"/>
      <c r="E43" s="329"/>
      <c r="F43" s="329"/>
      <c r="G43" s="329"/>
      <c r="H43" s="329"/>
      <c r="I43" s="329"/>
      <c r="J43" s="329"/>
      <c r="K43" s="330"/>
    </row>
    <row r="44" spans="2:11" x14ac:dyDescent="0.3">
      <c r="B44" s="315"/>
      <c r="C44" s="334"/>
      <c r="D44" s="329"/>
      <c r="E44" s="329"/>
      <c r="F44" s="329"/>
      <c r="G44" s="329"/>
      <c r="H44" s="329"/>
      <c r="I44" s="329"/>
      <c r="J44" s="329"/>
      <c r="K44" s="330"/>
    </row>
    <row r="45" spans="2:11" x14ac:dyDescent="0.3">
      <c r="B45" s="315" t="s">
        <v>319</v>
      </c>
      <c r="C45" s="247">
        <f>C37+C39+C41+C43</f>
        <v>0</v>
      </c>
      <c r="D45" s="329"/>
      <c r="E45" s="329"/>
      <c r="F45" s="329"/>
      <c r="G45" s="329"/>
      <c r="H45" s="329"/>
      <c r="I45" s="329"/>
      <c r="J45" s="329"/>
      <c r="K45" s="330"/>
    </row>
    <row r="46" spans="2:11" x14ac:dyDescent="0.3">
      <c r="B46" s="315"/>
      <c r="C46" s="334"/>
      <c r="D46" s="329"/>
      <c r="E46" s="329"/>
      <c r="F46" s="329"/>
      <c r="G46" s="329"/>
      <c r="H46" s="329"/>
      <c r="I46" s="329"/>
      <c r="J46" s="329"/>
      <c r="K46" s="330"/>
    </row>
    <row r="47" spans="2:11" x14ac:dyDescent="0.3">
      <c r="B47" s="315" t="s">
        <v>318</v>
      </c>
      <c r="C47" s="823"/>
      <c r="D47" s="824"/>
      <c r="E47" s="824"/>
      <c r="F47" s="824"/>
      <c r="G47" s="825"/>
      <c r="H47" s="329"/>
      <c r="I47" s="329"/>
      <c r="J47" s="329"/>
      <c r="K47" s="330"/>
    </row>
    <row r="48" spans="2:11" ht="25.2" x14ac:dyDescent="0.3">
      <c r="B48" s="316" t="s">
        <v>320</v>
      </c>
      <c r="C48" s="826"/>
      <c r="D48" s="827"/>
      <c r="E48" s="827"/>
      <c r="F48" s="827"/>
      <c r="G48" s="828"/>
      <c r="H48" s="347"/>
      <c r="I48" s="347"/>
      <c r="J48" s="347"/>
      <c r="K48" s="348"/>
    </row>
    <row r="49" spans="2:11" x14ac:dyDescent="0.3">
      <c r="B49" s="316"/>
      <c r="C49" s="335"/>
      <c r="D49" s="335"/>
      <c r="E49" s="335"/>
      <c r="F49" s="335"/>
      <c r="G49" s="335"/>
      <c r="H49" s="347"/>
      <c r="I49" s="347"/>
      <c r="J49" s="347"/>
      <c r="K49" s="348"/>
    </row>
    <row r="50" spans="2:11" x14ac:dyDescent="0.3">
      <c r="B50" s="315" t="s">
        <v>387</v>
      </c>
      <c r="C50" s="333"/>
      <c r="D50" s="335"/>
      <c r="E50" s="335"/>
      <c r="F50" s="335"/>
      <c r="G50" s="335"/>
      <c r="H50" s="347"/>
      <c r="I50" s="347"/>
      <c r="J50" s="347"/>
      <c r="K50" s="348"/>
    </row>
    <row r="51" spans="2:11" x14ac:dyDescent="0.3">
      <c r="B51" s="316"/>
      <c r="C51" s="335"/>
      <c r="D51" s="335"/>
      <c r="E51" s="335"/>
      <c r="F51" s="335"/>
      <c r="G51" s="335"/>
      <c r="H51" s="347"/>
      <c r="I51" s="347"/>
      <c r="J51" s="347"/>
      <c r="K51" s="348"/>
    </row>
    <row r="52" spans="2:11" x14ac:dyDescent="0.3">
      <c r="B52" s="223" t="s">
        <v>354</v>
      </c>
      <c r="C52" s="336"/>
      <c r="D52" s="335"/>
      <c r="E52" s="335"/>
      <c r="F52" s="335"/>
      <c r="G52" s="335"/>
      <c r="H52" s="347"/>
      <c r="I52" s="347"/>
      <c r="J52" s="347"/>
      <c r="K52" s="348"/>
    </row>
    <row r="53" spans="2:11" x14ac:dyDescent="0.3">
      <c r="B53" s="223"/>
      <c r="C53" s="225"/>
      <c r="D53" s="335"/>
      <c r="E53" s="335"/>
      <c r="F53" s="335"/>
      <c r="G53" s="335"/>
      <c r="H53" s="347"/>
      <c r="I53" s="347"/>
      <c r="J53" s="347"/>
      <c r="K53" s="348"/>
    </row>
    <row r="54" spans="2:11" x14ac:dyDescent="0.3">
      <c r="B54" s="223" t="s">
        <v>250</v>
      </c>
      <c r="C54" s="336"/>
      <c r="D54" s="335"/>
      <c r="E54" s="335"/>
      <c r="F54" s="335"/>
      <c r="G54" s="335"/>
      <c r="H54" s="347"/>
      <c r="I54" s="347"/>
      <c r="J54" s="347"/>
      <c r="K54" s="348"/>
    </row>
    <row r="55" spans="2:11" x14ac:dyDescent="0.3">
      <c r="B55" s="223"/>
      <c r="C55" s="339"/>
      <c r="D55" s="335"/>
      <c r="E55" s="335"/>
      <c r="F55" s="335"/>
      <c r="G55" s="335"/>
      <c r="H55" s="347"/>
      <c r="I55" s="347"/>
      <c r="J55" s="347"/>
      <c r="K55" s="348"/>
    </row>
    <row r="56" spans="2:11" ht="16.2" x14ac:dyDescent="0.3">
      <c r="B56" s="816" t="s">
        <v>388</v>
      </c>
      <c r="C56" s="817"/>
      <c r="D56" s="817"/>
      <c r="E56" s="817"/>
      <c r="F56" s="817"/>
      <c r="G56" s="817"/>
      <c r="H56" s="817"/>
      <c r="I56" s="349"/>
      <c r="J56" s="350"/>
      <c r="K56" s="351"/>
    </row>
    <row r="57" spans="2:11" ht="15.75" customHeight="1" x14ac:dyDescent="0.3">
      <c r="B57" s="818" t="s">
        <v>389</v>
      </c>
      <c r="C57" s="819"/>
      <c r="D57" s="819"/>
      <c r="E57" s="819"/>
      <c r="F57" s="819"/>
      <c r="G57" s="819"/>
      <c r="H57" s="819"/>
      <c r="I57" s="347"/>
      <c r="J57" s="347"/>
      <c r="K57" s="348"/>
    </row>
    <row r="58" spans="2:11" ht="157.5" customHeight="1" x14ac:dyDescent="0.3">
      <c r="B58" s="813"/>
      <c r="C58" s="814"/>
      <c r="D58" s="814"/>
      <c r="E58" s="814"/>
      <c r="F58" s="814"/>
      <c r="G58" s="814"/>
      <c r="H58" s="814"/>
      <c r="I58" s="814"/>
      <c r="J58" s="814"/>
      <c r="K58" s="815"/>
    </row>
    <row r="59" spans="2:11" ht="16.2" thickBot="1" x14ac:dyDescent="0.35">
      <c r="B59" s="316"/>
      <c r="C59" s="347"/>
      <c r="D59" s="347"/>
      <c r="E59" s="347"/>
      <c r="F59" s="347"/>
      <c r="G59" s="797"/>
      <c r="H59" s="797"/>
      <c r="I59" s="352"/>
      <c r="J59" s="811" t="str">
        <f ca="1">'Guidance Notes'!F39</f>
        <v>Version 3.2 | © Salix 2021</v>
      </c>
      <c r="K59" s="812"/>
    </row>
    <row r="60" spans="2:11" ht="16.2" thickBot="1" x14ac:dyDescent="0.25">
      <c r="B60" s="264"/>
      <c r="C60" s="265"/>
      <c r="D60" s="265"/>
      <c r="E60" s="265"/>
      <c r="F60" s="265"/>
      <c r="G60" s="265"/>
      <c r="H60" s="265"/>
      <c r="I60" s="265"/>
      <c r="J60" s="265"/>
      <c r="K60" s="266"/>
    </row>
  </sheetData>
  <sheetProtection algorithmName="SHA-512" hashValue="sEelHnYv1ns0S7Tnyxd4fIGQujCk7xduPXcvVdgidGS2jMV5VGPi/lkgIejlF1IjMOEL3MhD/OZynrc+ytIhLg==" saltValue="BaCfZP9xPQu2NJQCJuHTdA==" spinCount="100000" sheet="1" objects="1" scenarios="1" selectLockedCells="1"/>
  <mergeCells count="19">
    <mergeCell ref="G59:H59"/>
    <mergeCell ref="J59:K59"/>
    <mergeCell ref="C16:D16"/>
    <mergeCell ref="E26:J26"/>
    <mergeCell ref="E27:J30"/>
    <mergeCell ref="B32:H32"/>
    <mergeCell ref="B33:H33"/>
    <mergeCell ref="B34:K34"/>
    <mergeCell ref="B36:H36"/>
    <mergeCell ref="C47:G48"/>
    <mergeCell ref="B56:H56"/>
    <mergeCell ref="B57:H57"/>
    <mergeCell ref="B58:K58"/>
    <mergeCell ref="C14:D14"/>
    <mergeCell ref="B3:H3"/>
    <mergeCell ref="C6:K6"/>
    <mergeCell ref="B9:G9"/>
    <mergeCell ref="B10:K10"/>
    <mergeCell ref="D12:E12"/>
  </mergeCells>
  <conditionalFormatting sqref="C16:D16">
    <cfRule type="expression" dxfId="42" priority="1">
      <formula>$M$16=0</formula>
    </cfRule>
  </conditionalFormatting>
  <dataValidations count="8">
    <dataValidation type="whole" errorStyle="information" operator="greaterThan" allowBlank="1" showInputMessage="1" showErrorMessage="1" errorTitle="Site Life" error="Please input the site life as a whole number." promptTitle="Site Life" prompt="Please input the estimated life of the site where the upgrades will be taking place." sqref="C20" xr:uid="{CC9617FD-564B-4BEF-8026-E4E68596BF3A}">
      <formula1>0</formula1>
    </dataValidation>
    <dataValidation allowBlank="1" showInputMessage="1" showErrorMessage="1" promptTitle="Total Salix Loan Value" prompt="Please input the value of Salix loan being requested for this project." sqref="C12" xr:uid="{B0756FC0-A56E-4CA9-8FA3-1F02000572BD}"/>
    <dataValidation type="date" allowBlank="1" showInputMessage="1" showErrorMessage="1" sqref="C54:C55 C52" xr:uid="{EDF51610-389D-4366-B790-236036E60F94}">
      <formula1>1</formula1>
      <formula2>73051</formula2>
    </dataValidation>
    <dataValidation type="decimal" operator="greaterThanOrEqual" allowBlank="1" showInputMessage="1" showErrorMessage="1" errorTitle="Invalid Entry" error="Please enter a numerical value in kWh" sqref="C23:D24" xr:uid="{4BBCCE36-4E3A-44EA-ACF1-6840D80768DD}">
      <formula1>0</formula1>
    </dataValidation>
    <dataValidation type="list" allowBlank="1" showInputMessage="1" showErrorMessage="1" sqref="C16 D16:D17" xr:uid="{5F22B279-200C-42E4-901C-6C237169F1ED}">
      <formula1>INDIRECT($L$16)</formula1>
    </dataValidation>
    <dataValidation type="list" allowBlank="1" showInputMessage="1" showErrorMessage="1" promptTitle="Project type" prompt="Please see the tab 'technology list' for the full set of technology types." sqref="C14:D14" xr:uid="{5D9C3573-7487-4D2D-92CE-0AF5F971190A}">
      <formula1>Project_type</formula1>
    </dataValidation>
    <dataValidation type="list" allowBlank="1" showInputMessage="1" showErrorMessage="1" promptTitle="Fuel type" prompt="Please input the energy type impacted by the measure" sqref="B23:B24" xr:uid="{E7CDE5F1-259F-4B8F-A6C0-AF61B17BDFA7}">
      <formula1>Energy_Types</formula1>
    </dataValidation>
    <dataValidation allowBlank="1" showInputMessage="1" showErrorMessage="1" promptTitle="Operating and maintenance costs" prompt="Some upgrades may require ongoing operating and maintenance contracts to ensure continual operation of the technology._x000a__x000a_Please include any additional maintenance contract costs here." sqref="C50" xr:uid="{522D0AF0-B5E4-46A9-951A-FE4BCCC79929}"/>
  </dataValidations>
  <pageMargins left="0.7" right="0.7" top="0.75" bottom="0.75" header="0.3" footer="0.3"/>
  <pageSetup paperSize="9" scale="65" fitToHeight="0" orientation="landscape" horizontalDpi="4294967294" verticalDpi="0" r:id="rId1"/>
  <rowBreaks count="2" manualBreakCount="2">
    <brk id="21" max="16383" man="1"/>
    <brk id="3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1" ma:contentTypeDescription="Create a new document." ma:contentTypeScope="" ma:versionID="26d08629585a04d7c3081e8b7e0a11ca">
  <xsd:schema xmlns:xsd="http://www.w3.org/2001/XMLSchema" xmlns:xs="http://www.w3.org/2001/XMLSchema" xmlns:p="http://schemas.microsoft.com/office/2006/metadata/properties" xmlns:ns2="8db9bdd8-629b-441c-9eb6-e46a2e9dae03" xmlns:ns3="96adaec6-6188-43bf-aec5-291c802dcb1b" targetNamespace="http://schemas.microsoft.com/office/2006/metadata/properties" ma:root="true" ma:fieldsID="2d733fd0ed915045e59dac849c20e208" ns2:_="" ns3:_="">
    <xsd:import namespace="8db9bdd8-629b-441c-9eb6-e46a2e9dae03"/>
    <xsd:import namespace="96adaec6-6188-43bf-aec5-291c802dcb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9720CA-AB95-4DA4-93D3-E330DCFA8AAC}"/>
</file>

<file path=customXml/itemProps2.xml><?xml version="1.0" encoding="utf-8"?>
<ds:datastoreItem xmlns:ds="http://schemas.openxmlformats.org/officeDocument/2006/customXml" ds:itemID="{C67F4CEB-7B81-4CD3-8AC8-3021CA3DB0BE}">
  <ds:schemaRefs>
    <ds:schemaRef ds:uri="http://schemas.microsoft.com/sharepoint/v3/contenttype/forms"/>
  </ds:schemaRefs>
</ds:datastoreItem>
</file>

<file path=customXml/itemProps3.xml><?xml version="1.0" encoding="utf-8"?>
<ds:datastoreItem xmlns:ds="http://schemas.openxmlformats.org/officeDocument/2006/customXml" ds:itemID="{EF86F6D7-398B-419D-B5F2-6BDFB73E8F84}">
  <ds:schemaRefs>
    <ds:schemaRef ds:uri="http://schemas.openxmlformats.org/package/2006/metadata/core-properties"/>
    <ds:schemaRef ds:uri="http://schemas.microsoft.com/office/2006/metadata/properties"/>
    <ds:schemaRef ds:uri="http://purl.org/dc/terms/"/>
    <ds:schemaRef ds:uri="8db9bdd8-629b-441c-9eb6-e46a2e9dae03"/>
    <ds:schemaRef ds:uri="http://schemas.microsoft.com/office/2006/documentManagement/types"/>
    <ds:schemaRef ds:uri="http://schemas.microsoft.com/office/infopath/2007/PartnerControl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50</vt:i4>
      </vt:variant>
    </vt:vector>
  </HeadingPairs>
  <TitlesOfParts>
    <vt:vector size="71" baseType="lpstr">
      <vt:lpstr>Guidance Notes</vt:lpstr>
      <vt:lpstr>Pre-application checks</vt:lpstr>
      <vt:lpstr>Programme details</vt:lpstr>
      <vt:lpstr>ECM 1</vt:lpstr>
      <vt:lpstr>ECM 2</vt:lpstr>
      <vt:lpstr>ECM 3</vt:lpstr>
      <vt:lpstr>ECM 4</vt:lpstr>
      <vt:lpstr>ECM 5</vt:lpstr>
      <vt:lpstr>ECM 6</vt:lpstr>
      <vt:lpstr>ECM 7</vt:lpstr>
      <vt:lpstr>ECM 8</vt:lpstr>
      <vt:lpstr>ECM 9</vt:lpstr>
      <vt:lpstr>ECM 10</vt:lpstr>
      <vt:lpstr>Technology List &amp; Con. Factors</vt:lpstr>
      <vt:lpstr>Persistence Factor Model</vt:lpstr>
      <vt:lpstr>Assessment Form</vt:lpstr>
      <vt:lpstr>Assessment Form (Pre-tender)</vt:lpstr>
      <vt:lpstr>Technologies Under Review</vt:lpstr>
      <vt:lpstr>Revision History</vt:lpstr>
      <vt:lpstr>Backing sheet</vt:lpstr>
      <vt:lpstr>Compliancy</vt:lpstr>
      <vt:lpstr>BMS</vt:lpstr>
      <vt:lpstr>Boilers</vt:lpstr>
      <vt:lpstr>CHP</vt:lpstr>
      <vt:lpstr>CO2_factors</vt:lpstr>
      <vt:lpstr>Compressor</vt:lpstr>
      <vt:lpstr>Cooling</vt:lpstr>
      <vt:lpstr>EfW</vt:lpstr>
      <vt:lpstr>Emergency_Services</vt:lpstr>
      <vt:lpstr>Energy_Types</vt:lpstr>
      <vt:lpstr>Further_Education_Institution</vt:lpstr>
      <vt:lpstr>Hand_dryers</vt:lpstr>
      <vt:lpstr>Heating</vt:lpstr>
      <vt:lpstr>Higher_Education_Institution</vt:lpstr>
      <vt:lpstr>Hot_water</vt:lpstr>
      <vt:lpstr>Insulation_building_fabric</vt:lpstr>
      <vt:lpstr>Insulation_draught_proofing</vt:lpstr>
      <vt:lpstr>Insulation_other</vt:lpstr>
      <vt:lpstr>Insulation_pipework</vt:lpstr>
      <vt:lpstr>IT</vt:lpstr>
      <vt:lpstr>Kitchen</vt:lpstr>
      <vt:lpstr>Lab</vt:lpstr>
      <vt:lpstr>LEDs</vt:lpstr>
      <vt:lpstr>Lighting_controls</vt:lpstr>
      <vt:lpstr>Local_Authority</vt:lpstr>
      <vt:lpstr>Motor_controls</vt:lpstr>
      <vt:lpstr>Motor_replacement</vt:lpstr>
      <vt:lpstr>NHS</vt:lpstr>
      <vt:lpstr>Office</vt:lpstr>
      <vt:lpstr>Primary_School</vt:lpstr>
      <vt:lpstr>'Assessment Form'!Print_Area</vt:lpstr>
      <vt:lpstr>'Assessment Form (Pre-tender)'!Print_Area</vt:lpstr>
      <vt:lpstr>'Guidance Notes'!Print_Area</vt:lpstr>
      <vt:lpstr>'Persistence Factor Model'!Print_Area</vt:lpstr>
      <vt:lpstr>'Pre-application checks'!Print_Area</vt:lpstr>
      <vt:lpstr>'Programme details'!Print_Area</vt:lpstr>
      <vt:lpstr>'Revision History'!Print_Area</vt:lpstr>
      <vt:lpstr>'Technologies Under Review'!Print_Area</vt:lpstr>
      <vt:lpstr>'Technology List &amp; Con. Factors'!Print_Area</vt:lpstr>
      <vt:lpstr>'Technology List &amp; Con. Factors'!Print_Titles</vt:lpstr>
      <vt:lpstr>Project_type</vt:lpstr>
      <vt:lpstr>Renewables</vt:lpstr>
      <vt:lpstr>Secondary_School</vt:lpstr>
      <vt:lpstr>Street_lighting</vt:lpstr>
      <vt:lpstr>Swimming</vt:lpstr>
      <vt:lpstr>Time_switches</vt:lpstr>
      <vt:lpstr>Traffic_lights</vt:lpstr>
      <vt:lpstr>Transformers</vt:lpstr>
      <vt:lpstr>Ventilation</vt:lpstr>
      <vt:lpstr>Voltage_management</vt:lpstr>
      <vt:lpstr>Work_Types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Caville</dc:creator>
  <cp:lastModifiedBy>Aisling Crowley</cp:lastModifiedBy>
  <cp:lastPrinted>2017-09-15T12:22:07Z</cp:lastPrinted>
  <dcterms:created xsi:type="dcterms:W3CDTF">2016-04-18T13:36:51Z</dcterms:created>
  <dcterms:modified xsi:type="dcterms:W3CDTF">2021-03-03T12:25:05Z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ies>
</file>